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SMR\DMRNo\05-OPÉRATIONS\CER_Roissy\06-Marche_MOe\XX-XX-XXX_MOE Compans\1-Passation (+)\0-Approbation_du_DCE (+)\V2\"/>
    </mc:Choice>
  </mc:AlternateContent>
  <xr:revisionPtr revIDLastSave="0" documentId="13_ncr:1_{072AE586-D65E-4CE9-BBD8-4095CCE34B60}" xr6:coauthVersionLast="47" xr6:coauthVersionMax="47" xr10:uidLastSave="{00000000-0000-0000-0000-000000000000}"/>
  <bookViews>
    <workbookView xWindow="-120" yWindow="-120" windowWidth="25440" windowHeight="15270" tabRatio="500" firstSheet="4" activeTab="4" xr2:uid="{00000000-000D-0000-FFFF-FFFF00000000}"/>
  </bookViews>
  <sheets>
    <sheet name="Feuil1" sheetId="1" state="hidden" r:id="rId1"/>
    <sheet name="AE_" sheetId="2" state="hidden" r:id="rId2"/>
    <sheet name="Scénario_fictif_de_MOE" sheetId="3" state="hidden" r:id="rId3"/>
    <sheet name="Scénario_fictif_MOE_rectifié_V1" sheetId="4" state="hidden" r:id="rId4"/>
    <sheet name="DPGF_MOE travaux Compans" sheetId="5" r:id="rId5"/>
    <sheet name="Scénario_fictif_d'assistance_à_" sheetId="6" state="hidden" r:id="rId6"/>
    <sheet name="Note_Calcul_avant_rectification" sheetId="7" state="hidden" r:id="rId7"/>
    <sheet name="Engagement_sur_prix_MOE_projets" sheetId="8" state="hidden" r:id="rId8"/>
  </sheets>
  <externalReferences>
    <externalReference r:id="rId9"/>
  </externalReferences>
  <definedNames>
    <definedName name="Print_Area_0" localSheetId="2">Scénario_fictif_de_MOE!$B$1:$Q$42</definedName>
    <definedName name="Print_Area_0" localSheetId="3">Scénario_fictif_MOE_rectifié_V1!$B$1:$Q$42</definedName>
    <definedName name="_xlnm.Print_Area" localSheetId="4">'DPGF_MOE travaux Compans'!$A$1:$AD$32</definedName>
    <definedName name="_xlnm.Print_Area" localSheetId="2">"""[Scénario_fictif_de_MOE.$A$2:.$AS$20]~[Scénario_fictif_de_MOE.$AT$10:.$CP$20]"""</definedName>
    <definedName name="_xlnm.Print_Area" localSheetId="3">"""[Scénario_fictif_MOE_rectifié_V1.$A$2:.$AS$20]~[Scénario_fictif_MOE_rectifié_V1.$AT$10:.$CP$20]"""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" i="5" l="1"/>
  <c r="F97" i="8"/>
  <c r="E97" i="8"/>
  <c r="D97" i="8"/>
  <c r="D99" i="8" s="1"/>
  <c r="F96" i="8"/>
  <c r="F95" i="8"/>
  <c r="F94" i="8"/>
  <c r="F93" i="8"/>
  <c r="F92" i="8"/>
  <c r="F91" i="8"/>
  <c r="F90" i="8"/>
  <c r="F89" i="8"/>
  <c r="E84" i="8"/>
  <c r="F84" i="8" s="1"/>
  <c r="D84" i="8"/>
  <c r="F83" i="8"/>
  <c r="F82" i="8"/>
  <c r="F81" i="8"/>
  <c r="F80" i="8"/>
  <c r="F79" i="8"/>
  <c r="F78" i="8"/>
  <c r="F77" i="8"/>
  <c r="F76" i="8"/>
  <c r="E71" i="8"/>
  <c r="D71" i="8"/>
  <c r="F71" i="8" s="1"/>
  <c r="F70" i="8"/>
  <c r="F69" i="8"/>
  <c r="F68" i="8"/>
  <c r="F67" i="8"/>
  <c r="F66" i="8"/>
  <c r="F65" i="8"/>
  <c r="F64" i="8"/>
  <c r="F63" i="8"/>
  <c r="E58" i="8"/>
  <c r="F58" i="8" s="1"/>
  <c r="D58" i="8"/>
  <c r="F57" i="8"/>
  <c r="F56" i="8"/>
  <c r="F55" i="8"/>
  <c r="F54" i="8"/>
  <c r="F53" i="8"/>
  <c r="F52" i="8"/>
  <c r="F51" i="8"/>
  <c r="F50" i="8"/>
  <c r="E45" i="8"/>
  <c r="E99" i="8" s="1"/>
  <c r="F99" i="8" s="1"/>
  <c r="D45" i="8"/>
  <c r="F44" i="8"/>
  <c r="F43" i="8"/>
  <c r="F42" i="8"/>
  <c r="F41" i="8"/>
  <c r="F40" i="8"/>
  <c r="F39" i="8"/>
  <c r="F38" i="8"/>
  <c r="F37" i="8"/>
  <c r="E32" i="8"/>
  <c r="F32" i="8" s="1"/>
  <c r="D32" i="8"/>
  <c r="F31" i="8"/>
  <c r="F30" i="8"/>
  <c r="F29" i="8"/>
  <c r="F28" i="8"/>
  <c r="F27" i="8"/>
  <c r="F26" i="8"/>
  <c r="F25" i="8"/>
  <c r="F24" i="8"/>
  <c r="F19" i="8"/>
  <c r="E19" i="8"/>
  <c r="D19" i="8"/>
  <c r="F18" i="8"/>
  <c r="F17" i="8"/>
  <c r="F16" i="8"/>
  <c r="F15" i="8"/>
  <c r="F14" i="8"/>
  <c r="F13" i="8"/>
  <c r="F12" i="8"/>
  <c r="F11" i="8"/>
  <c r="D23" i="6"/>
  <c r="F22" i="6"/>
  <c r="E22" i="6"/>
  <c r="H22" i="6" s="1"/>
  <c r="H21" i="6"/>
  <c r="F21" i="6"/>
  <c r="E21" i="6"/>
  <c r="G21" i="6" s="1"/>
  <c r="F20" i="6"/>
  <c r="E20" i="6"/>
  <c r="H20" i="6" s="1"/>
  <c r="H19" i="6"/>
  <c r="F19" i="6"/>
  <c r="E19" i="6"/>
  <c r="G19" i="6" s="1"/>
  <c r="F18" i="6"/>
  <c r="E18" i="6"/>
  <c r="H18" i="6" s="1"/>
  <c r="H17" i="6"/>
  <c r="F17" i="6"/>
  <c r="E17" i="6"/>
  <c r="G17" i="6" s="1"/>
  <c r="F16" i="6"/>
  <c r="E16" i="6"/>
  <c r="H16" i="6" s="1"/>
  <c r="H15" i="6"/>
  <c r="F15" i="6"/>
  <c r="E15" i="6"/>
  <c r="G15" i="6" s="1"/>
  <c r="F14" i="6"/>
  <c r="E14" i="6"/>
  <c r="H14" i="6" s="1"/>
  <c r="H13" i="6"/>
  <c r="F13" i="6"/>
  <c r="E13" i="6"/>
  <c r="G13" i="6" s="1"/>
  <c r="F12" i="6"/>
  <c r="E12" i="6"/>
  <c r="H12" i="6" s="1"/>
  <c r="H11" i="6"/>
  <c r="F11" i="6"/>
  <c r="E11" i="6"/>
  <c r="G11" i="6" s="1"/>
  <c r="F10" i="6"/>
  <c r="F23" i="6" s="1"/>
  <c r="E10" i="6"/>
  <c r="E23" i="6" s="1"/>
  <c r="AC25" i="5"/>
  <c r="AA25" i="5"/>
  <c r="Y25" i="5"/>
  <c r="W25" i="5"/>
  <c r="U25" i="5"/>
  <c r="S25" i="5"/>
  <c r="Q25" i="5"/>
  <c r="O25" i="5"/>
  <c r="M25" i="5"/>
  <c r="K25" i="5"/>
  <c r="I25" i="5"/>
  <c r="E25" i="5"/>
  <c r="AC24" i="5"/>
  <c r="AA24" i="5"/>
  <c r="Y24" i="5"/>
  <c r="W24" i="5"/>
  <c r="U24" i="5"/>
  <c r="S24" i="5"/>
  <c r="Q24" i="5"/>
  <c r="O24" i="5"/>
  <c r="M24" i="5"/>
  <c r="K24" i="5"/>
  <c r="I24" i="5"/>
  <c r="E24" i="5" s="1"/>
  <c r="AC23" i="5"/>
  <c r="AA23" i="5"/>
  <c r="Y23" i="5"/>
  <c r="W23" i="5"/>
  <c r="U23" i="5"/>
  <c r="S23" i="5"/>
  <c r="Q23" i="5"/>
  <c r="O23" i="5"/>
  <c r="M23" i="5"/>
  <c r="K23" i="5"/>
  <c r="I23" i="5"/>
  <c r="E23" i="5"/>
  <c r="AC22" i="5"/>
  <c r="AA22" i="5"/>
  <c r="Y22" i="5"/>
  <c r="W22" i="5"/>
  <c r="U22" i="5"/>
  <c r="S22" i="5"/>
  <c r="Q22" i="5"/>
  <c r="O22" i="5"/>
  <c r="M22" i="5"/>
  <c r="K22" i="5"/>
  <c r="I22" i="5"/>
  <c r="E22" i="5" s="1"/>
  <c r="AC21" i="5"/>
  <c r="AA21" i="5"/>
  <c r="Y21" i="5"/>
  <c r="W21" i="5"/>
  <c r="U21" i="5"/>
  <c r="S21" i="5"/>
  <c r="Q21" i="5"/>
  <c r="O21" i="5"/>
  <c r="M21" i="5"/>
  <c r="K21" i="5"/>
  <c r="I21" i="5"/>
  <c r="E21" i="5"/>
  <c r="AC20" i="5"/>
  <c r="AA20" i="5"/>
  <c r="Y20" i="5"/>
  <c r="W20" i="5"/>
  <c r="U20" i="5"/>
  <c r="S20" i="5"/>
  <c r="Q20" i="5"/>
  <c r="O20" i="5"/>
  <c r="M20" i="5"/>
  <c r="K20" i="5"/>
  <c r="I20" i="5"/>
  <c r="E20" i="5" s="1"/>
  <c r="AC19" i="5"/>
  <c r="AA19" i="5"/>
  <c r="Y19" i="5"/>
  <c r="W19" i="5"/>
  <c r="U19" i="5"/>
  <c r="S19" i="5"/>
  <c r="Q19" i="5"/>
  <c r="O19" i="5"/>
  <c r="M19" i="5"/>
  <c r="K19" i="5"/>
  <c r="I19" i="5"/>
  <c r="E19" i="5"/>
  <c r="AC16" i="5"/>
  <c r="AA16" i="5"/>
  <c r="Y16" i="5"/>
  <c r="W16" i="5"/>
  <c r="U16" i="5"/>
  <c r="S16" i="5"/>
  <c r="Q16" i="5"/>
  <c r="O16" i="5"/>
  <c r="M16" i="5"/>
  <c r="K16" i="5"/>
  <c r="E16" i="5" s="1"/>
  <c r="I16" i="5"/>
  <c r="AC15" i="5"/>
  <c r="AA15" i="5"/>
  <c r="Y15" i="5"/>
  <c r="W15" i="5"/>
  <c r="U15" i="5"/>
  <c r="S15" i="5"/>
  <c r="Q15" i="5"/>
  <c r="O15" i="5"/>
  <c r="M15" i="5"/>
  <c r="K15" i="5"/>
  <c r="I15" i="5"/>
  <c r="E15" i="5" s="1"/>
  <c r="AC14" i="5"/>
  <c r="AA14" i="5"/>
  <c r="Y14" i="5"/>
  <c r="W14" i="5"/>
  <c r="U14" i="5"/>
  <c r="S14" i="5"/>
  <c r="Q14" i="5"/>
  <c r="O14" i="5"/>
  <c r="M14" i="5"/>
  <c r="K14" i="5"/>
  <c r="E14" i="5" s="1"/>
  <c r="I14" i="5"/>
  <c r="AC13" i="5"/>
  <c r="AA13" i="5"/>
  <c r="Y13" i="5"/>
  <c r="W13" i="5"/>
  <c r="U13" i="5"/>
  <c r="S13" i="5"/>
  <c r="Q13" i="5"/>
  <c r="O13" i="5"/>
  <c r="M13" i="5"/>
  <c r="K13" i="5"/>
  <c r="E13" i="5"/>
  <c r="CN21" i="4"/>
  <c r="CM21" i="4"/>
  <c r="CO21" i="4" s="1"/>
  <c r="CJ21" i="4"/>
  <c r="CK21" i="4" s="1"/>
  <c r="CI21" i="4"/>
  <c r="CF21" i="4"/>
  <c r="CG21" i="4" s="1"/>
  <c r="CE21" i="4"/>
  <c r="CB21" i="4"/>
  <c r="CC21" i="4" s="1"/>
  <c r="CA21" i="4"/>
  <c r="BX21" i="4"/>
  <c r="BU21" i="4"/>
  <c r="BT21" i="4"/>
  <c r="BS21" i="4"/>
  <c r="BQ21" i="4"/>
  <c r="BP21" i="4"/>
  <c r="BO21" i="4"/>
  <c r="BL21" i="4"/>
  <c r="BM21" i="4" s="1"/>
  <c r="BK21" i="4"/>
  <c r="BH21" i="4"/>
  <c r="BG21" i="4"/>
  <c r="BI21" i="4" s="1"/>
  <c r="BD21" i="4"/>
  <c r="BE21" i="4" s="1"/>
  <c r="BC21" i="4"/>
  <c r="AZ21" i="4"/>
  <c r="BA21" i="4" s="1"/>
  <c r="AY21" i="4"/>
  <c r="AV21" i="4"/>
  <c r="AW21" i="4" s="1"/>
  <c r="AU21" i="4"/>
  <c r="AS21" i="4"/>
  <c r="AR21" i="4"/>
  <c r="AQ21" i="4"/>
  <c r="AO21" i="4"/>
  <c r="AN21" i="4"/>
  <c r="AM21" i="4"/>
  <c r="AK21" i="4"/>
  <c r="AJ21" i="4"/>
  <c r="DB21" i="4" s="1"/>
  <c r="AI21" i="4"/>
  <c r="AE21" i="4"/>
  <c r="AD21" i="4"/>
  <c r="AB21" i="4"/>
  <c r="Z21" i="4"/>
  <c r="W21" i="4"/>
  <c r="V21" i="4"/>
  <c r="T21" i="4"/>
  <c r="U21" i="4" s="1"/>
  <c r="R21" i="4"/>
  <c r="O21" i="4"/>
  <c r="N21" i="4"/>
  <c r="L21" i="4"/>
  <c r="J21" i="4"/>
  <c r="G21" i="4"/>
  <c r="F21" i="4"/>
  <c r="D21" i="4"/>
  <c r="CR20" i="4"/>
  <c r="CV20" i="4" s="1"/>
  <c r="CQ20" i="4"/>
  <c r="CU20" i="4" s="1"/>
  <c r="CO20" i="4"/>
  <c r="CK20" i="4"/>
  <c r="CG20" i="4"/>
  <c r="BU20" i="4"/>
  <c r="BQ20" i="4"/>
  <c r="BM20" i="4"/>
  <c r="BI20" i="4"/>
  <c r="BE20" i="4"/>
  <c r="BA20" i="4"/>
  <c r="AW20" i="4"/>
  <c r="AS20" i="4"/>
  <c r="AO20" i="4"/>
  <c r="AK20" i="4"/>
  <c r="AG20" i="4"/>
  <c r="AC20" i="4"/>
  <c r="Y20" i="4"/>
  <c r="U20" i="4"/>
  <c r="Q20" i="4"/>
  <c r="M20" i="4"/>
  <c r="I20" i="4"/>
  <c r="E20" i="4"/>
  <c r="DB19" i="4"/>
  <c r="DA19" i="4"/>
  <c r="CO19" i="4"/>
  <c r="CK19" i="4"/>
  <c r="CG19" i="4"/>
  <c r="CC19" i="4"/>
  <c r="BW19" i="4"/>
  <c r="BY19" i="4" s="1"/>
  <c r="BU19" i="4"/>
  <c r="BQ19" i="4"/>
  <c r="BM19" i="4"/>
  <c r="BI19" i="4"/>
  <c r="BE19" i="4"/>
  <c r="BA19" i="4"/>
  <c r="AY19" i="4"/>
  <c r="AW19" i="4"/>
  <c r="AS19" i="4"/>
  <c r="AO19" i="4"/>
  <c r="AK19" i="4"/>
  <c r="AF19" i="4"/>
  <c r="AF21" i="4" s="1"/>
  <c r="AG21" i="4" s="1"/>
  <c r="AE19" i="4"/>
  <c r="AD19" i="4"/>
  <c r="AC19" i="4"/>
  <c r="AB19" i="4"/>
  <c r="AA19" i="4"/>
  <c r="AA21" i="4" s="1"/>
  <c r="Z19" i="4"/>
  <c r="X19" i="4"/>
  <c r="X21" i="4" s="1"/>
  <c r="Y21" i="4" s="1"/>
  <c r="W19" i="4"/>
  <c r="V19" i="4"/>
  <c r="U19" i="4"/>
  <c r="T19" i="4"/>
  <c r="S19" i="4"/>
  <c r="S21" i="4" s="1"/>
  <c r="R19" i="4"/>
  <c r="P19" i="4"/>
  <c r="P21" i="4" s="1"/>
  <c r="Q21" i="4" s="1"/>
  <c r="O19" i="4"/>
  <c r="N19" i="4"/>
  <c r="M19" i="4"/>
  <c r="L19" i="4"/>
  <c r="K19" i="4"/>
  <c r="K21" i="4" s="1"/>
  <c r="J19" i="4"/>
  <c r="H19" i="4"/>
  <c r="CX19" i="4" s="1"/>
  <c r="G19" i="4"/>
  <c r="F19" i="4"/>
  <c r="E19" i="4"/>
  <c r="D19" i="4"/>
  <c r="C19" i="4"/>
  <c r="CW19" i="4" s="1"/>
  <c r="CR18" i="4"/>
  <c r="CS18" i="4" s="1"/>
  <c r="CQ18" i="4"/>
  <c r="CC18" i="4"/>
  <c r="BU18" i="4"/>
  <c r="BQ18" i="4"/>
  <c r="BM18" i="4"/>
  <c r="BI18" i="4"/>
  <c r="BA18" i="4"/>
  <c r="AW18" i="4"/>
  <c r="AS18" i="4"/>
  <c r="AO18" i="4"/>
  <c r="AK18" i="4"/>
  <c r="AG18" i="4"/>
  <c r="AC18" i="4"/>
  <c r="Y18" i="4"/>
  <c r="U18" i="4"/>
  <c r="Q18" i="4"/>
  <c r="M18" i="4"/>
  <c r="I18" i="4"/>
  <c r="E18" i="4"/>
  <c r="DB17" i="4"/>
  <c r="DA17" i="4"/>
  <c r="CX17" i="4"/>
  <c r="CW17" i="4"/>
  <c r="CS17" i="4"/>
  <c r="CR17" i="4"/>
  <c r="CQ17" i="4"/>
  <c r="CC17" i="4"/>
  <c r="BU17" i="4"/>
  <c r="BQ17" i="4"/>
  <c r="BI17" i="4"/>
  <c r="BA17" i="4"/>
  <c r="AW17" i="4"/>
  <c r="AS17" i="4"/>
  <c r="AO17" i="4"/>
  <c r="AK17" i="4"/>
  <c r="AG17" i="4"/>
  <c r="AC17" i="4"/>
  <c r="Y17" i="4"/>
  <c r="U17" i="4"/>
  <c r="Q17" i="4"/>
  <c r="M17" i="4"/>
  <c r="I17" i="4"/>
  <c r="E17" i="4"/>
  <c r="CR16" i="4"/>
  <c r="CS16" i="4" s="1"/>
  <c r="CQ16" i="4"/>
  <c r="BY16" i="4"/>
  <c r="BU16" i="4"/>
  <c r="BQ16" i="4"/>
  <c r="BI16" i="4"/>
  <c r="BE16" i="4"/>
  <c r="BA16" i="4"/>
  <c r="AW16" i="4"/>
  <c r="AS16" i="4"/>
  <c r="AO16" i="4"/>
  <c r="AK16" i="4"/>
  <c r="AG16" i="4"/>
  <c r="AC16" i="4"/>
  <c r="Y16" i="4"/>
  <c r="U16" i="4"/>
  <c r="Q16" i="4"/>
  <c r="M16" i="4"/>
  <c r="I16" i="4"/>
  <c r="E16" i="4"/>
  <c r="CR15" i="4"/>
  <c r="CQ15" i="4"/>
  <c r="CS15" i="4" s="1"/>
  <c r="BM15" i="4"/>
  <c r="BI15" i="4"/>
  <c r="BA15" i="4"/>
  <c r="AW15" i="4"/>
  <c r="AS15" i="4"/>
  <c r="AO15" i="4"/>
  <c r="AK15" i="4"/>
  <c r="AG15" i="4"/>
  <c r="AC15" i="4"/>
  <c r="Y15" i="4"/>
  <c r="U15" i="4"/>
  <c r="Q15" i="4"/>
  <c r="M15" i="4"/>
  <c r="I15" i="4"/>
  <c r="E15" i="4"/>
  <c r="CS14" i="4"/>
  <c r="CR14" i="4"/>
  <c r="CQ14" i="4"/>
  <c r="BQ14" i="4"/>
  <c r="BM14" i="4"/>
  <c r="BI14" i="4"/>
  <c r="BA14" i="4"/>
  <c r="AW14" i="4"/>
  <c r="AS14" i="4"/>
  <c r="AO14" i="4"/>
  <c r="AK14" i="4"/>
  <c r="AG14" i="4"/>
  <c r="AC14" i="4"/>
  <c r="Y14" i="4"/>
  <c r="U14" i="4"/>
  <c r="Q14" i="4"/>
  <c r="M14" i="4"/>
  <c r="I14" i="4"/>
  <c r="E14" i="4"/>
  <c r="CR13" i="4"/>
  <c r="CS13" i="4" s="1"/>
  <c r="CQ13" i="4"/>
  <c r="CC13" i="4"/>
  <c r="BY13" i="4"/>
  <c r="BU13" i="4"/>
  <c r="BM13" i="4"/>
  <c r="BA13" i="4"/>
  <c r="AW13" i="4"/>
  <c r="AS13" i="4"/>
  <c r="AO13" i="4"/>
  <c r="AK13" i="4"/>
  <c r="AG13" i="4"/>
  <c r="AC13" i="4"/>
  <c r="Y13" i="4"/>
  <c r="U13" i="4"/>
  <c r="Q13" i="4"/>
  <c r="M13" i="4"/>
  <c r="I13" i="4"/>
  <c r="E13" i="4"/>
  <c r="C13" i="4"/>
  <c r="CS12" i="4"/>
  <c r="CR12" i="4"/>
  <c r="CR19" i="4" s="1"/>
  <c r="CQ12" i="4"/>
  <c r="CQ19" i="4" s="1"/>
  <c r="CQ21" i="4" s="1"/>
  <c r="CC12" i="4"/>
  <c r="BQ12" i="4"/>
  <c r="BM12" i="4"/>
  <c r="BI12" i="4"/>
  <c r="BA12" i="4"/>
  <c r="AW12" i="4"/>
  <c r="AS12" i="4"/>
  <c r="AO12" i="4"/>
  <c r="AK12" i="4"/>
  <c r="AG12" i="4"/>
  <c r="AC12" i="4"/>
  <c r="Y12" i="4"/>
  <c r="U12" i="4"/>
  <c r="Q12" i="4"/>
  <c r="M12" i="4"/>
  <c r="I12" i="4"/>
  <c r="E12" i="4"/>
  <c r="CJ21" i="3"/>
  <c r="CR20" i="3"/>
  <c r="CS20" i="3" s="1"/>
  <c r="CQ20" i="3"/>
  <c r="CU20" i="3" s="1"/>
  <c r="CO20" i="3"/>
  <c r="CK20" i="3"/>
  <c r="CG20" i="3"/>
  <c r="BU20" i="3"/>
  <c r="BQ20" i="3"/>
  <c r="BM20" i="3"/>
  <c r="BI20" i="3"/>
  <c r="BE20" i="3"/>
  <c r="BA20" i="3"/>
  <c r="AW20" i="3"/>
  <c r="AS20" i="3"/>
  <c r="AO20" i="3"/>
  <c r="AK20" i="3"/>
  <c r="AG20" i="3"/>
  <c r="AC20" i="3"/>
  <c r="Y20" i="3"/>
  <c r="U20" i="3"/>
  <c r="Q20" i="3"/>
  <c r="M20" i="3"/>
  <c r="I20" i="3"/>
  <c r="E20" i="3"/>
  <c r="CX19" i="3"/>
  <c r="CN19" i="3"/>
  <c r="CN21" i="3" s="1"/>
  <c r="CM19" i="3"/>
  <c r="CM21" i="3" s="1"/>
  <c r="CL19" i="3"/>
  <c r="CL21" i="3" s="1"/>
  <c r="CK19" i="3"/>
  <c r="CK21" i="3" s="1"/>
  <c r="CJ19" i="3"/>
  <c r="CI19" i="3"/>
  <c r="CI21" i="3" s="1"/>
  <c r="CH19" i="3"/>
  <c r="CH21" i="3" s="1"/>
  <c r="CG19" i="3"/>
  <c r="CG21" i="3" s="1"/>
  <c r="CF19" i="3"/>
  <c r="CF21" i="3" s="1"/>
  <c r="CE19" i="3"/>
  <c r="CE21" i="3" s="1"/>
  <c r="CD19" i="3"/>
  <c r="CD21" i="3" s="1"/>
  <c r="CB19" i="3"/>
  <c r="CB21" i="3" s="1"/>
  <c r="CA19" i="3"/>
  <c r="CA21" i="3" s="1"/>
  <c r="BZ19" i="3"/>
  <c r="BZ21" i="3" s="1"/>
  <c r="BY19" i="3"/>
  <c r="BY21" i="3" s="1"/>
  <c r="BX19" i="3"/>
  <c r="BX21" i="3" s="1"/>
  <c r="BW19" i="3"/>
  <c r="BW21" i="3" s="1"/>
  <c r="BV19" i="3"/>
  <c r="BV21" i="3" s="1"/>
  <c r="BT19" i="3"/>
  <c r="BU19" i="3" s="1"/>
  <c r="BS19" i="3"/>
  <c r="BS21" i="3" s="1"/>
  <c r="BR19" i="3"/>
  <c r="BR21" i="3" s="1"/>
  <c r="BQ19" i="3"/>
  <c r="BP19" i="3"/>
  <c r="BP21" i="3" s="1"/>
  <c r="BO19" i="3"/>
  <c r="BO21" i="3" s="1"/>
  <c r="BN19" i="3"/>
  <c r="BN21" i="3" s="1"/>
  <c r="BL19" i="3"/>
  <c r="BL21" i="3" s="1"/>
  <c r="BM21" i="3" s="1"/>
  <c r="BK19" i="3"/>
  <c r="BK21" i="3" s="1"/>
  <c r="BJ19" i="3"/>
  <c r="BJ21" i="3" s="1"/>
  <c r="BI19" i="3"/>
  <c r="BH19" i="3"/>
  <c r="BH21" i="3" s="1"/>
  <c r="BI21" i="3" s="1"/>
  <c r="BG19" i="3"/>
  <c r="BG21" i="3" s="1"/>
  <c r="BF19" i="3"/>
  <c r="BF21" i="3" s="1"/>
  <c r="BD19" i="3"/>
  <c r="BD21" i="3" s="1"/>
  <c r="BC19" i="3"/>
  <c r="BC21" i="3" s="1"/>
  <c r="BB19" i="3"/>
  <c r="BB21" i="3" s="1"/>
  <c r="BA19" i="3"/>
  <c r="AZ19" i="3"/>
  <c r="AZ21" i="3" s="1"/>
  <c r="AY19" i="3"/>
  <c r="AY21" i="3" s="1"/>
  <c r="AX19" i="3"/>
  <c r="AX21" i="3" s="1"/>
  <c r="AV19" i="3"/>
  <c r="AV21" i="3" s="1"/>
  <c r="AW21" i="3" s="1"/>
  <c r="AU19" i="3"/>
  <c r="AU21" i="3" s="1"/>
  <c r="AT19" i="3"/>
  <c r="AT21" i="3" s="1"/>
  <c r="AS19" i="3"/>
  <c r="AR19" i="3"/>
  <c r="AR21" i="3" s="1"/>
  <c r="AS21" i="3" s="1"/>
  <c r="AQ19" i="3"/>
  <c r="AQ21" i="3" s="1"/>
  <c r="AP19" i="3"/>
  <c r="AP21" i="3" s="1"/>
  <c r="AN19" i="3"/>
  <c r="AO19" i="3" s="1"/>
  <c r="AM19" i="3"/>
  <c r="AM21" i="3" s="1"/>
  <c r="AL19" i="3"/>
  <c r="AL21" i="3" s="1"/>
  <c r="AK19" i="3"/>
  <c r="AJ19" i="3"/>
  <c r="AJ21" i="3" s="1"/>
  <c r="AI19" i="3"/>
  <c r="AI21" i="3" s="1"/>
  <c r="AH19" i="3"/>
  <c r="AH21" i="3" s="1"/>
  <c r="AF19" i="3"/>
  <c r="AF21" i="3" s="1"/>
  <c r="AG21" i="3" s="1"/>
  <c r="AE19" i="3"/>
  <c r="AE21" i="3" s="1"/>
  <c r="AD19" i="3"/>
  <c r="AD21" i="3" s="1"/>
  <c r="AC19" i="3"/>
  <c r="AB19" i="3"/>
  <c r="AB21" i="3" s="1"/>
  <c r="AC21" i="3" s="1"/>
  <c r="AA19" i="3"/>
  <c r="AA21" i="3" s="1"/>
  <c r="Z19" i="3"/>
  <c r="Z21" i="3" s="1"/>
  <c r="X19" i="3"/>
  <c r="X21" i="3" s="1"/>
  <c r="W19" i="3"/>
  <c r="W21" i="3" s="1"/>
  <c r="V19" i="3"/>
  <c r="V21" i="3" s="1"/>
  <c r="U19" i="3"/>
  <c r="T19" i="3"/>
  <c r="T21" i="3" s="1"/>
  <c r="S19" i="3"/>
  <c r="S21" i="3" s="1"/>
  <c r="R19" i="3"/>
  <c r="R21" i="3" s="1"/>
  <c r="P19" i="3"/>
  <c r="Q19" i="3" s="1"/>
  <c r="O19" i="3"/>
  <c r="O21" i="3" s="1"/>
  <c r="N19" i="3"/>
  <c r="N21" i="3" s="1"/>
  <c r="M19" i="3"/>
  <c r="L19" i="3"/>
  <c r="L21" i="3" s="1"/>
  <c r="M21" i="3" s="1"/>
  <c r="K19" i="3"/>
  <c r="K21" i="3" s="1"/>
  <c r="J19" i="3"/>
  <c r="J21" i="3" s="1"/>
  <c r="H19" i="3"/>
  <c r="CY19" i="3" s="1"/>
  <c r="G19" i="3"/>
  <c r="G21" i="3" s="1"/>
  <c r="F19" i="3"/>
  <c r="F21" i="3" s="1"/>
  <c r="E19" i="3"/>
  <c r="D19" i="3"/>
  <c r="D21" i="3" s="1"/>
  <c r="C19" i="3"/>
  <c r="C21" i="3" s="1"/>
  <c r="CX21" i="3" s="1"/>
  <c r="CR18" i="3"/>
  <c r="CS18" i="3" s="1"/>
  <c r="CQ18" i="3"/>
  <c r="CC18" i="3"/>
  <c r="BU18" i="3"/>
  <c r="BQ18" i="3"/>
  <c r="BM18" i="3"/>
  <c r="BI18" i="3"/>
  <c r="BA18" i="3"/>
  <c r="AW18" i="3"/>
  <c r="AS18" i="3"/>
  <c r="AO18" i="3"/>
  <c r="AK18" i="3"/>
  <c r="AG18" i="3"/>
  <c r="AC18" i="3"/>
  <c r="Y18" i="3"/>
  <c r="U18" i="3"/>
  <c r="Q18" i="3"/>
  <c r="M18" i="3"/>
  <c r="I18" i="3"/>
  <c r="E18" i="3"/>
  <c r="CY17" i="3"/>
  <c r="CX17" i="3"/>
  <c r="CR17" i="3"/>
  <c r="CQ17" i="3"/>
  <c r="CS17" i="3" s="1"/>
  <c r="CC17" i="3"/>
  <c r="CC19" i="3" s="1"/>
  <c r="CC21" i="3" s="1"/>
  <c r="BU17" i="3"/>
  <c r="BQ17" i="3"/>
  <c r="BI17" i="3"/>
  <c r="BA17" i="3"/>
  <c r="AW17" i="3"/>
  <c r="AS17" i="3"/>
  <c r="AO17" i="3"/>
  <c r="AK17" i="3"/>
  <c r="AG17" i="3"/>
  <c r="AC17" i="3"/>
  <c r="Y17" i="3"/>
  <c r="U17" i="3"/>
  <c r="Q17" i="3"/>
  <c r="M17" i="3"/>
  <c r="I17" i="3"/>
  <c r="E17" i="3"/>
  <c r="CR16" i="3"/>
  <c r="CQ16" i="3"/>
  <c r="CS16" i="3" s="1"/>
  <c r="BY16" i="3"/>
  <c r="BU16" i="3"/>
  <c r="BQ16" i="3"/>
  <c r="BI16" i="3"/>
  <c r="BE16" i="3"/>
  <c r="BE19" i="3" s="1"/>
  <c r="BA16" i="3"/>
  <c r="AW16" i="3"/>
  <c r="AS16" i="3"/>
  <c r="AO16" i="3"/>
  <c r="AK16" i="3"/>
  <c r="AG16" i="3"/>
  <c r="AC16" i="3"/>
  <c r="Y16" i="3"/>
  <c r="U16" i="3"/>
  <c r="Q16" i="3"/>
  <c r="M16" i="3"/>
  <c r="I16" i="3"/>
  <c r="E16" i="3"/>
  <c r="CR15" i="3"/>
  <c r="CS15" i="3" s="1"/>
  <c r="CQ15" i="3"/>
  <c r="BM15" i="3"/>
  <c r="BI15" i="3"/>
  <c r="BA15" i="3"/>
  <c r="AW15" i="3"/>
  <c r="AS15" i="3"/>
  <c r="AO15" i="3"/>
  <c r="AK15" i="3"/>
  <c r="AG15" i="3"/>
  <c r="AC15" i="3"/>
  <c r="Y15" i="3"/>
  <c r="U15" i="3"/>
  <c r="Q15" i="3"/>
  <c r="M15" i="3"/>
  <c r="I15" i="3"/>
  <c r="E15" i="3"/>
  <c r="CS14" i="3"/>
  <c r="CR14" i="3"/>
  <c r="CQ14" i="3"/>
  <c r="BQ14" i="3"/>
  <c r="BM14" i="3"/>
  <c r="BI14" i="3"/>
  <c r="BA14" i="3"/>
  <c r="AW14" i="3"/>
  <c r="AS14" i="3"/>
  <c r="AO14" i="3"/>
  <c r="AK14" i="3"/>
  <c r="AG14" i="3"/>
  <c r="AC14" i="3"/>
  <c r="Y14" i="3"/>
  <c r="U14" i="3"/>
  <c r="Q14" i="3"/>
  <c r="M14" i="3"/>
  <c r="I14" i="3"/>
  <c r="E14" i="3"/>
  <c r="CS13" i="3"/>
  <c r="CR13" i="3"/>
  <c r="CQ13" i="3"/>
  <c r="CC13" i="3"/>
  <c r="BY13" i="3"/>
  <c r="BU13" i="3"/>
  <c r="BM13" i="3"/>
  <c r="BA13" i="3"/>
  <c r="AW13" i="3"/>
  <c r="AS13" i="3"/>
  <c r="AO13" i="3"/>
  <c r="AK13" i="3"/>
  <c r="AG13" i="3"/>
  <c r="AC13" i="3"/>
  <c r="Y13" i="3"/>
  <c r="U13" i="3"/>
  <c r="Q13" i="3"/>
  <c r="M13" i="3"/>
  <c r="I13" i="3"/>
  <c r="E13" i="3"/>
  <c r="CR12" i="3"/>
  <c r="CR19" i="3" s="1"/>
  <c r="CQ12" i="3"/>
  <c r="CQ19" i="3" s="1"/>
  <c r="CQ21" i="3" s="1"/>
  <c r="B5" i="7" s="1"/>
  <c r="CC12" i="3"/>
  <c r="BQ12" i="3"/>
  <c r="BM12" i="3"/>
  <c r="BI12" i="3"/>
  <c r="BA12" i="3"/>
  <c r="AW12" i="3"/>
  <c r="AS12" i="3"/>
  <c r="AO12" i="3"/>
  <c r="AK12" i="3"/>
  <c r="AG12" i="3"/>
  <c r="AC12" i="3"/>
  <c r="Y12" i="3"/>
  <c r="U12" i="3"/>
  <c r="Q12" i="3"/>
  <c r="M12" i="3"/>
  <c r="I12" i="3"/>
  <c r="E12" i="3"/>
  <c r="C6" i="7" l="1"/>
  <c r="F24" i="6"/>
  <c r="I23" i="6"/>
  <c r="E21" i="3"/>
  <c r="CY21" i="3"/>
  <c r="BQ21" i="3"/>
  <c r="E21" i="4"/>
  <c r="E17" i="5"/>
  <c r="Y21" i="3"/>
  <c r="BA21" i="3"/>
  <c r="CS19" i="4"/>
  <c r="CR21" i="4"/>
  <c r="CS21" i="4" s="1"/>
  <c r="CS19" i="3"/>
  <c r="CR21" i="3"/>
  <c r="AK21" i="3"/>
  <c r="M21" i="4"/>
  <c r="AC21" i="4"/>
  <c r="CX18" i="4"/>
  <c r="E26" i="5"/>
  <c r="U21" i="3"/>
  <c r="BE21" i="3"/>
  <c r="G23" i="6"/>
  <c r="H23" i="6"/>
  <c r="E24" i="6"/>
  <c r="C5" i="7"/>
  <c r="D5" i="7" s="1"/>
  <c r="E5" i="7" s="1"/>
  <c r="F5" i="7" s="1"/>
  <c r="H21" i="3"/>
  <c r="I21" i="3" s="1"/>
  <c r="P21" i="3"/>
  <c r="Q21" i="3" s="1"/>
  <c r="AN21" i="3"/>
  <c r="AO21" i="3" s="1"/>
  <c r="BT21" i="3"/>
  <c r="BU21" i="3" s="1"/>
  <c r="I19" i="4"/>
  <c r="Q19" i="4"/>
  <c r="Y19" i="4"/>
  <c r="AG19" i="4"/>
  <c r="CS20" i="4"/>
  <c r="H21" i="4"/>
  <c r="I21" i="4" s="1"/>
  <c r="BW21" i="4"/>
  <c r="BY21" i="4" s="1"/>
  <c r="F45" i="8"/>
  <c r="CS12" i="3"/>
  <c r="I19" i="3"/>
  <c r="AG19" i="3"/>
  <c r="G10" i="6"/>
  <c r="G12" i="6"/>
  <c r="G14" i="6"/>
  <c r="G16" i="6"/>
  <c r="G18" i="6"/>
  <c r="G20" i="6"/>
  <c r="G22" i="6"/>
  <c r="H10" i="6"/>
  <c r="Y19" i="3"/>
  <c r="AW19" i="3"/>
  <c r="BM19" i="3"/>
  <c r="C21" i="4"/>
  <c r="CW21" i="4" s="1"/>
  <c r="CX21" i="4"/>
  <c r="DA21" i="4"/>
  <c r="CS21" i="3" l="1"/>
  <c r="B6" i="7"/>
  <c r="D6" i="7" s="1"/>
  <c r="E6" i="7" s="1"/>
  <c r="F6" i="7" s="1"/>
  <c r="I24" i="6"/>
  <c r="H24" i="6"/>
  <c r="G24" i="6"/>
  <c r="E28" i="5"/>
  <c r="E29" i="5" l="1"/>
  <c r="E30" i="5" s="1"/>
</calcChain>
</file>

<file path=xl/sharedStrings.xml><?xml version="1.0" encoding="utf-8"?>
<sst xmlns="http://schemas.openxmlformats.org/spreadsheetml/2006/main" count="602" uniqueCount="164">
  <si>
    <t>LE RC mentionne les règles suivantes :</t>
  </si>
  <si>
    <t>le CCAP mentionne les points suivants</t>
  </si>
  <si>
    <t>4-2-1. Appréciation du critère prix</t>
  </si>
  <si>
    <t>En cas de discordance constatée dans une offre, les indications portées sur les annexes 1 et 2 de l’acte</t>
  </si>
  <si>
    <t>d’engagement sur les prix plafonds, prévaudront sur toute autre indication de l’offre.</t>
  </si>
  <si>
    <t>Les erreurs de multiplication ou d’addition qui seraient constatées dans ces annexes seront également</t>
  </si>
  <si>
    <t>rectifiées et, pour le jugement des offres, c’est le montant ainsi rectifié du détail estimatif qui sera pris en</t>
  </si>
  <si>
    <t>compte.</t>
  </si>
  <si>
    <t>Si le candidat concerné est sur le point d’être retenu, il sera invité à rectifier cette erreur, en cas de refus</t>
  </si>
  <si>
    <t>le candidat sera réputé avoir retiré son offre.</t>
  </si>
  <si>
    <t>Lors de l’examen des offres, le RPA se réservera la possibilité de se faire communiquer les</t>
  </si>
  <si>
    <t>décompositions ou sous-détails des prix, ayant servi à l’élaboration des prix, qu’il estimera nécessaires.</t>
  </si>
  <si>
    <t>Le critère prix sera évalué la base du cumul des montants résultant du scénario fictif.</t>
  </si>
  <si>
    <t>Ce critère sera apprécié sur la base du cadre de décomposition des prix annexé au RC : « Décomposition</t>
  </si>
  <si>
    <r>
      <rPr>
        <sz val="10"/>
        <color rgb="FF000000"/>
        <rFont val="Arial1"/>
        <charset val="1"/>
      </rPr>
      <t>du prix scénario fictif ». Les prix y figurant seront</t>
    </r>
    <r>
      <rPr>
        <b/>
        <sz val="10"/>
        <color rgb="FF000000"/>
        <rFont val="Arial1"/>
        <charset val="1"/>
      </rPr>
      <t xml:space="preserve"> obligatoirement les prix plafonds indiqués en annexe</t>
    </r>
  </si>
  <si>
    <r>
      <rPr>
        <b/>
        <sz val="10"/>
        <color rgb="FF000000"/>
        <rFont val="Arial1"/>
        <charset val="1"/>
      </rPr>
      <t>1 et 2 de l’acte d’engagement</t>
    </r>
    <r>
      <rPr>
        <sz val="10"/>
        <color rgb="FF000000"/>
        <rFont val="Arial1"/>
        <charset val="1"/>
      </rPr>
      <t>. Le prix du scénario fictif résultera du cumul des montants du « scénario</t>
    </r>
  </si>
  <si>
    <t>fictif de MOE » et du « scénario fictif d’assistance à maîtrise d’œuvre ».</t>
  </si>
  <si>
    <t>La formule utilisée pour la notation du critère prix sera :</t>
  </si>
  <si>
    <t>Note de l’offre (entre 0 et 20)  = 20 x (1 – (offre – offre mini) / offre mini)</t>
  </si>
  <si>
    <t>Étant précisé que :</t>
  </si>
  <si>
    <t>• L’offre du moins disant aura la note maximale.</t>
  </si>
  <si>
    <t>• La note 0 sera attribuée pour toute offre supérieure ou égale à l'offre du moins disant, majorée de</t>
  </si>
  <si>
    <t>100 %.</t>
  </si>
  <si>
    <t>Beaucoup d'erreurs de la part d'ENV1 sur le tableau Scenario fictif MOE</t>
  </si>
  <si>
    <t>celles-ci sont pointées en orange</t>
  </si>
  <si>
    <t>rectifiées dans le tableau Scenario fictif de MOE rectifié</t>
  </si>
  <si>
    <t>ENV1 semble ne pas avoir compris qu'il fallait que les prix par phase soient identiques à ceux indiqués</t>
  </si>
  <si>
    <t>aux tableaux des prix plafonds.</t>
  </si>
  <si>
    <r>
      <rPr>
        <sz val="10"/>
        <color rgb="FF000000"/>
        <rFont val="Arial1"/>
        <charset val="1"/>
      </rPr>
      <t xml:space="preserve">Pas d'erreurs de ce type de la part d'ENV2 </t>
    </r>
    <r>
      <rPr>
        <b/>
        <sz val="10"/>
        <color rgb="FF000000"/>
        <rFont val="Arial1"/>
        <charset val="1"/>
      </rPr>
      <t>excepté le thème paysager qui est entièrement erroné</t>
    </r>
  </si>
  <si>
    <t>Beaucoup de  sous détails de prix manquent  de la part d'ENV2</t>
  </si>
  <si>
    <t xml:space="preserve">celles-ci sont pointées "en rouge"  </t>
  </si>
  <si>
    <t>ces manques peuvent êrre considérées</t>
  </si>
  <si>
    <t xml:space="preserve">soit que le candidat ne sait tout simplement  pas réaliser cette phase  </t>
  </si>
  <si>
    <t>et dès lors il n'est donc pas éligible à effectuer ces missions</t>
  </si>
  <si>
    <t>soit que le candidat a effectué (sans le dire) des regroupements de phase et cela est contraire à "le</t>
  </si>
  <si>
    <t>candidat ne peut en aucun cas modifier le cadre fourni par l'administration.</t>
  </si>
  <si>
    <t>c'est donc un cas de nullité</t>
  </si>
  <si>
    <t>soit il s'est trompé et dès lors sommes nous autorisés à lui demander le sous détail du prix considéré.?</t>
  </si>
  <si>
    <t>Après rectification des erreurs  et en prenant l'hypothèse 3 mais et en maintenant les montants totaux des prix considérés alors ENV2 est moins disant.</t>
  </si>
  <si>
    <t>a contrario de l'exploitation des données "brut" qui donnerait ENV1 moins disant.</t>
  </si>
  <si>
    <t>ENV1</t>
  </si>
  <si>
    <t>Enveloppe 1</t>
  </si>
  <si>
    <t>ENV2</t>
  </si>
  <si>
    <t>Enveloppe 2</t>
  </si>
  <si>
    <t>Ces résultats sont provisoires un pointage de contrôle est en cours.</t>
  </si>
  <si>
    <t>AE</t>
  </si>
  <si>
    <t>P6</t>
  </si>
  <si>
    <t>manque le nom de la personne physique dont dépend la bonne execution de l'élément de mission DIA</t>
  </si>
  <si>
    <t>ANNEXE au RC : Décomposition des prix du scénario fictif
Missions de maîtrise d’oeuvre</t>
  </si>
  <si>
    <t>Les prix utilisés doivent être cohérent avec les prix plafonds indiqués en annexe 1 du marché.</t>
  </si>
  <si>
    <t>Les prix  seront obligatoirement les prix plafonds indiqués en annexe 1.</t>
  </si>
  <si>
    <t>Ne remplir que les cases</t>
  </si>
  <si>
    <t xml:space="preserve">                             </t>
  </si>
  <si>
    <t>MOE – Projet concerné</t>
  </si>
  <si>
    <t xml:space="preserve">DIA </t>
  </si>
  <si>
    <t>AVP</t>
  </si>
  <si>
    <t>PRO</t>
  </si>
  <si>
    <t>ACT</t>
  </si>
  <si>
    <t>VISA</t>
  </si>
  <si>
    <t>DET</t>
  </si>
  <si>
    <t>OPC</t>
  </si>
  <si>
    <t>AOR</t>
  </si>
  <si>
    <t>MC1 – Appropriation et évaluation des études antérieures</t>
  </si>
  <si>
    <t>MC 2 -Pilotage du dévoiement des réseaux</t>
  </si>
  <si>
    <t>MC3 – Dossier de phasage des travaux (DESC)</t>
  </si>
  <si>
    <t>MC4 – Assistance pour la communication avec les riverains</t>
  </si>
  <si>
    <t>MC5 – Assistance pour les opérations de mise en service (IPMS et levée de réserves) et réalisation du bilan financier</t>
  </si>
  <si>
    <t>MC6 – Assistance à la maîtrise d’ouvrage pour la gestion des risques du projet</t>
  </si>
  <si>
    <t>MC7 - Mission de surveillance des travaux de nuit</t>
  </si>
  <si>
    <t>MC8 - Pilotage du contrôle extérieur</t>
  </si>
  <si>
    <t>MC9 - Assistance pour la rédaction d’une convention</t>
  </si>
  <si>
    <t>MC10 – Coordination et vérification du respect des normes environnementales</t>
  </si>
  <si>
    <t>MC11 – Communication et prise en compte des exigences de l’architecte des bâtiments de France (ABF)</t>
  </si>
  <si>
    <r>
      <rPr>
        <sz val="14"/>
        <color rgb="FF000000"/>
        <rFont val="Calibri1"/>
        <charset val="1"/>
      </rPr>
      <t xml:space="preserve">MC12 – </t>
    </r>
    <r>
      <rPr>
        <sz val="11"/>
        <color rgb="FF000000"/>
        <rFont val="Arial1"/>
        <charset val="1"/>
      </rPr>
      <t>Études géotechniques et pilotage des investigations</t>
    </r>
  </si>
  <si>
    <r>
      <rPr>
        <sz val="14"/>
        <color rgb="FF000000"/>
        <rFont val="Calibri1"/>
        <charset val="1"/>
      </rPr>
      <t xml:space="preserve">MC13a – </t>
    </r>
    <r>
      <rPr>
        <sz val="11"/>
        <color rgb="FF000000"/>
        <rFont val="Arial1"/>
        <charset val="1"/>
      </rPr>
      <t>mission « simple »</t>
    </r>
  </si>
  <si>
    <r>
      <rPr>
        <sz val="14"/>
        <color rgb="FF000000"/>
        <rFont val="Calibri1"/>
        <charset val="1"/>
      </rPr>
      <t xml:space="preserve">MC13b – </t>
    </r>
    <r>
      <rPr>
        <sz val="11"/>
        <color rgb="FF000000"/>
        <rFont val="Arial1"/>
        <charset val="1"/>
      </rPr>
      <t>mission « élaborée »</t>
    </r>
  </si>
  <si>
    <r>
      <rPr>
        <sz val="14"/>
        <color rgb="FF000000"/>
        <rFont val="Calibri1"/>
        <charset val="1"/>
      </rPr>
      <t xml:space="preserve">MC13c – </t>
    </r>
    <r>
      <rPr>
        <sz val="11"/>
        <color rgb="FF000000"/>
        <rFont val="Arial1"/>
        <charset val="1"/>
      </rPr>
      <t>mission « complexe »</t>
    </r>
  </si>
  <si>
    <t>TOTAL HT</t>
  </si>
  <si>
    <t>Quantité</t>
  </si>
  <si>
    <t>(E2-E1)E1/</t>
  </si>
  <si>
    <t xml:space="preserve">1. Modification du “giratoire de Compans” et reprise des bretelles de l’échangeur de Compans
</t>
  </si>
  <si>
    <r>
      <rPr>
        <b/>
        <sz val="14"/>
        <color rgb="FF000000"/>
        <rFont val="Calibri1"/>
        <charset val="1"/>
      </rPr>
      <t>2. M</t>
    </r>
    <r>
      <rPr>
        <sz val="11"/>
        <color rgb="FF000000"/>
        <rFont val="Arial1"/>
        <charset val="1"/>
      </rPr>
      <t>ise en œuvre d’écrans acoustiques à proximité du Mesnil-Amelot </t>
    </r>
  </si>
  <si>
    <t>3. Remise en état d’ouvrages d’art</t>
  </si>
  <si>
    <t>4. Remise en état d’une chaussée bidirectionnelle</t>
  </si>
  <si>
    <t>5. Conception et la mise en place d’aménagements paysagers</t>
  </si>
  <si>
    <t>MOE sans MC</t>
  </si>
  <si>
    <t>6. Mise en œuvre de signalisation routière</t>
  </si>
  <si>
    <t>selon AE</t>
  </si>
  <si>
    <t>7. Suivi des travaux de mise en place des équipements dynamiques d’information aux usagers</t>
  </si>
  <si>
    <t>selon Décomposition</t>
  </si>
  <si>
    <t>Projet non identifié dont le montant des travaux est estimé à 999 999,00 euros</t>
  </si>
  <si>
    <t>MC</t>
  </si>
  <si>
    <t>Mission de maîtrise d'œuvre relative à la suppression du giratoire de Compans et de la mise aux normes des bretelles B1 et B3</t>
  </si>
  <si>
    <t>DÉCOMPOSITION DES PRIX GLOBALE ET FORFAITAIRE</t>
  </si>
  <si>
    <t>Les prix fixés ci-après sont établis au mois m0 (art.4-3.2 du CCAP). Ils sont exprimés en euros hors taxes (€ HT).</t>
  </si>
  <si>
    <t>(remplir les parties grisées)</t>
  </si>
  <si>
    <t>Directeur de projet</t>
  </si>
  <si>
    <t>Ingénieur Chef de projet</t>
  </si>
  <si>
    <t>Ingénieur travaux</t>
  </si>
  <si>
    <t>Surveillant travaux</t>
  </si>
  <si>
    <t>Expert</t>
  </si>
  <si>
    <t>Assistant</t>
  </si>
  <si>
    <t>Ingénieur d'études</t>
  </si>
  <si>
    <t>Projeteur</t>
  </si>
  <si>
    <t>Architecte</t>
  </si>
  <si>
    <t>Paysagiste</t>
  </si>
  <si>
    <t>frais divers</t>
  </si>
  <si>
    <t>Taux journalier HT</t>
  </si>
  <si>
    <t>Sous-total</t>
  </si>
  <si>
    <t xml:space="preserve">Mission de maîtrise d'œuvre </t>
  </si>
  <si>
    <t>Nb de jour</t>
  </si>
  <si>
    <t>N° Prix</t>
  </si>
  <si>
    <t>Elements de mission</t>
  </si>
  <si>
    <t>Missions de base</t>
  </si>
  <si>
    <t>Total Base €HT :</t>
  </si>
  <si>
    <t>Missions complémentaires</t>
  </si>
  <si>
    <t>MC2 – Pilotage du déplacement des réseaux concessionnaires</t>
  </si>
  <si>
    <t>MC3 – Dossier d'exploitation sous chantier (DESC)</t>
  </si>
  <si>
    <t>MC5 – Assistance pour les opérations de mise en service (IPMS) et réalisation du bilan financier</t>
  </si>
  <si>
    <t>MC7 – Surveillance des travaux de nuits</t>
  </si>
  <si>
    <t>MC8 – Pilotage contrôle extérieur</t>
  </si>
  <si>
    <t>MC13c – Missions d'études spécifiques à la demande du maître d'ouvrage type "complexe"</t>
  </si>
  <si>
    <t>Total MC €HT :</t>
  </si>
  <si>
    <t>Total Base + MC €HT :</t>
  </si>
  <si>
    <t>TVA (20%)</t>
  </si>
  <si>
    <t>TOTAL €TTC</t>
  </si>
  <si>
    <t>ANNEXE au RC : Décomposition des prix du scénario fictif
Missions d’assistance au maître d’œuvre</t>
  </si>
  <si>
    <t>Les prix utilisés doivent être cohérent avec les prix plafonds indiqués en annexe 2 du marché.</t>
  </si>
  <si>
    <t>Les prix  seront obligatoirement les prix plafonds indiqués en annexe 2.</t>
  </si>
  <si>
    <t>Pour rappel, ces taux journaliers serviront de base pour définir le montant de missions forfaitaire dans le cadre de marchés subséquents</t>
  </si>
  <si>
    <t>Profil</t>
  </si>
  <si>
    <t>PU Env 1</t>
  </si>
  <si>
    <t>PU Env 2</t>
  </si>
  <si>
    <t>ENV 1</t>
  </si>
  <si>
    <t>TVA</t>
  </si>
  <si>
    <t>Total TTC</t>
  </si>
  <si>
    <t>En 1 PU faible</t>
  </si>
  <si>
    <t>Urbaniste</t>
  </si>
  <si>
    <t>Juriste</t>
  </si>
  <si>
    <t>en 1 PU beaucoup trop faible</t>
  </si>
  <si>
    <t>Écologue</t>
  </si>
  <si>
    <t>Total</t>
  </si>
  <si>
    <t xml:space="preserve">   </t>
  </si>
  <si>
    <t>Calcul de la note</t>
  </si>
  <si>
    <t>Scenario fictif de MOE</t>
  </si>
  <si>
    <t>Secenario fictif d'assistance à MOA</t>
  </si>
  <si>
    <t>Cumul</t>
  </si>
  <si>
    <t>20x(Offre-Offremini)/0ffre mini)</t>
  </si>
  <si>
    <t>Note</t>
  </si>
  <si>
    <t>ANNEXE 1 :Engagement sur prix plafonds relatifs à la Maîtrise d'œuvre sur les éléments de mission de base de la Loi MOP et les missions complémentaires</t>
  </si>
  <si>
    <t>Les prix plafonds fixés ci-après sont fixés au mois m0 dans les conditions indiquées dans l’accord-cadre</t>
  </si>
  <si>
    <t>Prestations dont la rémunération sera définitive dès inclusion dans un marché subséquent</t>
  </si>
  <si>
    <t>Prestations dont la rémunération forfaitaire pourra être provisoire lors de la passation du marché subséquent</t>
  </si>
  <si>
    <t>1/ Engagement relatif aux prix plafonds pour la modification du "giratoire de Compans"</t>
  </si>
  <si>
    <t>Mission de référence</t>
  </si>
  <si>
    <t>(2-1)/1</t>
  </si>
  <si>
    <t>Missions de maîtrise d’oeuvre basée sur la Loi MOP</t>
  </si>
  <si>
    <t>DIA</t>
  </si>
  <si>
    <t>2/ Engagement relatif aux prix plafonds pour la mise en œuvre d’écrans acoustiques à proximité du Mesnil-Amelot</t>
  </si>
  <si>
    <t>3/ Engagement relatif aux prix plafonds pour la remise en état d’ouvrages d’art </t>
  </si>
  <si>
    <t>4/ Engagement relatif aux prix plafonds pour la remise en état d’une chaussée bidirectionnelle dite « route de l’arpenteur »</t>
  </si>
  <si>
    <t>5/ Engagement relatif aux prix plafonds pour la conception et la mise en place d’aménagements paysagers</t>
  </si>
  <si>
    <t>6/ Engagement relatif aux prix plafonds pour la mise en œuvre de signalisation routière </t>
  </si>
  <si>
    <t>7/ Engagement relatif aux prix plafonds pour la mise en place des équipements dynamiques d’informations aux usagers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</si>
</sst>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\ [$€-40C];[Red]\-#,##0.00\ [$€-40C]"/>
    <numFmt numFmtId="165" formatCode="#,##0.00&quot; € &quot;;#,##0.00&quot; € &quot;;\-#&quot; € &quot;;\ @\ "/>
    <numFmt numFmtId="166" formatCode="0\ %"/>
    <numFmt numFmtId="167" formatCode="\ #,##0.00\ ;\-#,##0.00\ ;\-00\ ;\ @\ "/>
    <numFmt numFmtId="168" formatCode="\ 0\ ;\-0\ ;\-00\ ;\ @\ "/>
    <numFmt numFmtId="169" formatCode="0.0%"/>
    <numFmt numFmtId="170" formatCode="\ #,##0.00\ [$€-40C]\ ;\-#,##0.00\ [$€-40C]\ ;\-00\ [$€-40C]\ ;\ @\ "/>
    <numFmt numFmtId="171" formatCode="#,##0.00&quot; €&quot;"/>
    <numFmt numFmtId="172" formatCode="\ #,##0.00\ ;\-#,##0.00\ ;\-00.0\ ;\ @\ "/>
    <numFmt numFmtId="173" formatCode="0.00\ %"/>
  </numFmts>
  <fonts count="47">
    <font>
      <sz val="10"/>
      <color rgb="FF000000"/>
      <name val="Arial1"/>
      <charset val="1"/>
    </font>
    <font>
      <b/>
      <i/>
      <sz val="16"/>
      <color rgb="FF000000"/>
      <name val="Arial1"/>
      <charset val="1"/>
    </font>
    <font>
      <b/>
      <i/>
      <u/>
      <sz val="10"/>
      <color rgb="FF000000"/>
      <name val="Arial1"/>
      <charset val="1"/>
    </font>
    <font>
      <b/>
      <sz val="10"/>
      <color rgb="FF000000"/>
      <name val="Arial1"/>
      <charset val="1"/>
    </font>
    <font>
      <sz val="10"/>
      <color rgb="FFFF0000"/>
      <name val="Arial1"/>
      <charset val="1"/>
    </font>
    <font>
      <sz val="14"/>
      <color rgb="FF000000"/>
      <name val="Arial1"/>
      <charset val="1"/>
    </font>
    <font>
      <b/>
      <sz val="16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i/>
      <sz val="12"/>
      <color rgb="FF000000"/>
      <name val="Arial1"/>
      <charset val="1"/>
    </font>
    <font>
      <i/>
      <sz val="12"/>
      <color rgb="FF000000"/>
      <name val="Calibri"/>
      <family val="2"/>
      <charset val="1"/>
    </font>
    <font>
      <i/>
      <sz val="12"/>
      <color rgb="FF00A933"/>
      <name val="Calibri1"/>
      <charset val="1"/>
    </font>
    <font>
      <sz val="14"/>
      <color rgb="FF00A933"/>
      <name val="Calibri1"/>
      <charset val="1"/>
    </font>
    <font>
      <b/>
      <sz val="14"/>
      <color rgb="FF000000"/>
      <name val="Calibri1"/>
      <charset val="1"/>
    </font>
    <font>
      <sz val="14"/>
      <color rgb="FF000000"/>
      <name val="Calibri1"/>
      <charset val="1"/>
    </font>
    <font>
      <sz val="11"/>
      <color rgb="FF000000"/>
      <name val="Arial1"/>
      <charset val="1"/>
    </font>
    <font>
      <sz val="16"/>
      <color rgb="FF000000"/>
      <name val="Calibri1"/>
      <charset val="1"/>
    </font>
    <font>
      <sz val="16"/>
      <color rgb="FF000000"/>
      <name val="Arial1"/>
      <charset val="1"/>
    </font>
    <font>
      <b/>
      <sz val="12"/>
      <color rgb="FF00A933"/>
      <name val="Arial1"/>
      <charset val="1"/>
    </font>
    <font>
      <sz val="10"/>
      <color rgb="FF00A933"/>
      <name val="Arial1"/>
      <charset val="1"/>
    </font>
    <font>
      <sz val="10"/>
      <color rgb="FF00A933"/>
      <name val="Liberation Sans1"/>
      <charset val="1"/>
    </font>
    <font>
      <sz val="10"/>
      <color rgb="FF000000"/>
      <name val="Arial"/>
      <family val="2"/>
      <charset val="1"/>
    </font>
    <font>
      <b/>
      <sz val="10"/>
      <color rgb="FF0000FF"/>
      <name val="Arial1"/>
      <charset val="1"/>
    </font>
    <font>
      <b/>
      <sz val="12"/>
      <color rgb="FF000000"/>
      <name val="Arial1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Arial1"/>
      <charset val="1"/>
    </font>
    <font>
      <b/>
      <sz val="14"/>
      <color rgb="FF00A933"/>
      <name val="Calibri"/>
      <family val="2"/>
      <charset val="1"/>
    </font>
    <font>
      <sz val="10"/>
      <color rgb="FF000000"/>
      <name val="Arial2"/>
      <charset val="1"/>
    </font>
    <font>
      <b/>
      <sz val="14"/>
      <color rgb="FF000000"/>
      <name val="Arial2"/>
      <charset val="1"/>
    </font>
    <font>
      <sz val="11"/>
      <color rgb="FF000000"/>
      <name val="Arial2"/>
      <charset val="1"/>
    </font>
    <font>
      <b/>
      <sz val="14"/>
      <color rgb="FFFFFFFF"/>
      <name val="Arial1"/>
      <charset val="1"/>
    </font>
    <font>
      <sz val="14"/>
      <color rgb="FF000000"/>
      <name val="Arial2"/>
      <charset val="1"/>
    </font>
    <font>
      <sz val="12"/>
      <color rgb="FF000000"/>
      <name val="Arial2"/>
      <charset val="1"/>
    </font>
    <font>
      <b/>
      <sz val="12"/>
      <color rgb="FF000000"/>
      <name val="Arial2"/>
      <charset val="1"/>
    </font>
    <font>
      <b/>
      <sz val="12"/>
      <name val="Arial2"/>
      <charset val="1"/>
    </font>
    <font>
      <b/>
      <sz val="16"/>
      <color rgb="FF000000"/>
      <name val="Arial2"/>
      <charset val="1"/>
    </font>
    <font>
      <b/>
      <sz val="10"/>
      <color rgb="FF000000"/>
      <name val="Arial2"/>
      <charset val="1"/>
    </font>
    <font>
      <b/>
      <sz val="18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i/>
      <sz val="10"/>
      <color rgb="FF000000"/>
      <name val="Arial1"/>
      <charset val="1"/>
    </font>
    <font>
      <sz val="11"/>
      <color rgb="FF000000"/>
      <name val="Calibri"/>
      <family val="2"/>
      <charset val="1"/>
    </font>
    <font>
      <i/>
      <sz val="11"/>
      <color rgb="FF000000"/>
      <name val="Arial1"/>
      <charset val="1"/>
    </font>
    <font>
      <b/>
      <sz val="10"/>
      <color rgb="FF000000"/>
      <name val="Arial"/>
      <family val="2"/>
      <charset val="1"/>
    </font>
    <font>
      <sz val="11"/>
      <color rgb="FF00A933"/>
      <name val="Calibri"/>
      <family val="2"/>
      <charset val="1"/>
    </font>
    <font>
      <sz val="10"/>
      <color rgb="FF2A6099"/>
      <name val="Arial1"/>
      <charset val="1"/>
    </font>
    <font>
      <sz val="14"/>
      <color rgb="FF000000"/>
      <name val="Arial"/>
      <family val="2"/>
      <charset val="1"/>
    </font>
    <font>
      <b/>
      <sz val="12"/>
      <color rgb="FF2A6099"/>
      <name val="Arial1"/>
      <charset val="1"/>
    </font>
    <font>
      <sz val="10"/>
      <color rgb="FF000000"/>
      <name val="Arial1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B2B2B2"/>
        <bgColor rgb="FFBFBFBF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993300"/>
      </patternFill>
    </fill>
    <fill>
      <patternFill patternType="solid">
        <fgColor rgb="FF92D050"/>
        <bgColor rgb="FFA9D08E"/>
      </patternFill>
    </fill>
    <fill>
      <patternFill patternType="solid">
        <fgColor rgb="FFA9D08E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D9D9D9"/>
        <bgColor rgb="FFDDDDDD"/>
      </patternFill>
    </fill>
    <fill>
      <patternFill patternType="solid">
        <fgColor rgb="FF535353"/>
        <bgColor rgb="FF333333"/>
      </patternFill>
    </fill>
    <fill>
      <patternFill patternType="solid">
        <fgColor rgb="FFDDDDDD"/>
        <bgColor rgb="FFD9D9D9"/>
      </patternFill>
    </fill>
    <fill>
      <patternFill patternType="solid">
        <fgColor rgb="FFC0C0C0"/>
        <bgColor rgb="FFBFBFBF"/>
      </patternFill>
    </fill>
    <fill>
      <patternFill patternType="solid">
        <fgColor rgb="FFFFF2CC"/>
        <bgColor rgb="FFE7E6E6"/>
      </patternFill>
    </fill>
    <fill>
      <patternFill patternType="solid">
        <fgColor rgb="FFE7E6E6"/>
        <bgColor rgb="FFDDDDDD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167" fontId="46" fillId="0" borderId="0"/>
    <xf numFmtId="170" fontId="46" fillId="0" borderId="0"/>
    <xf numFmtId="166" fontId="46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165" fontId="46" fillId="0" borderId="0"/>
  </cellStyleXfs>
  <cellXfs count="221">
    <xf numFmtId="0" fontId="0" fillId="0" borderId="0" xfId="0"/>
    <xf numFmtId="0" fontId="3" fillId="12" borderId="7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29" fillId="11" borderId="13" xfId="0" applyFont="1" applyFill="1" applyBorder="1" applyAlignment="1" applyProtection="1">
      <alignment horizontal="center" vertical="center" wrapText="1"/>
      <protection hidden="1"/>
    </xf>
    <xf numFmtId="0" fontId="27" fillId="10" borderId="0" xfId="0" applyFont="1" applyFill="1" applyBorder="1" applyAlignment="1">
      <alignment horizontal="center" vertical="center" wrapText="1"/>
    </xf>
    <xf numFmtId="0" fontId="27" fillId="9" borderId="0" xfId="0" applyFont="1" applyFill="1" applyBorder="1" applyAlignment="1">
      <alignment horizontal="center" vertical="center" wrapText="1"/>
    </xf>
    <xf numFmtId="167" fontId="15" fillId="0" borderId="1" xfId="1" applyFont="1" applyBorder="1" applyAlignment="1" applyProtection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5" fontId="13" fillId="0" borderId="3" xfId="8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2" borderId="0" xfId="0" applyFill="1"/>
    <xf numFmtId="0" fontId="3" fillId="2" borderId="0" xfId="0" applyFont="1" applyFill="1"/>
    <xf numFmtId="0" fontId="3" fillId="0" borderId="0" xfId="0" applyFont="1"/>
    <xf numFmtId="0" fontId="3" fillId="0" borderId="0" xfId="0" applyFont="1"/>
    <xf numFmtId="0" fontId="0" fillId="0" borderId="0" xfId="0"/>
    <xf numFmtId="0" fontId="3" fillId="3" borderId="0" xfId="0" applyFont="1" applyFill="1"/>
    <xf numFmtId="0" fontId="0" fillId="3" borderId="0" xfId="0" applyFill="1"/>
    <xf numFmtId="0" fontId="0" fillId="0" borderId="0" xfId="0" applyAlignment="1">
      <alignment horizontal="right" vertical="center"/>
    </xf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4" borderId="0" xfId="0" applyFont="1" applyFill="1"/>
    <xf numFmtId="0" fontId="10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/>
      <protection hidden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Protection="1">
      <protection hidden="1"/>
    </xf>
    <xf numFmtId="0" fontId="0" fillId="0" borderId="0" xfId="0" applyFont="1" applyAlignment="1" applyProtection="1">
      <alignment horizontal="right" wrapText="1"/>
      <protection hidden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65" fontId="13" fillId="0" borderId="1" xfId="8" applyFont="1" applyBorder="1" applyAlignment="1" applyProtection="1">
      <alignment horizontal="center" vertical="center" wrapText="1"/>
    </xf>
    <xf numFmtId="165" fontId="13" fillId="0" borderId="6" xfId="8" applyFont="1" applyBorder="1" applyAlignment="1" applyProtection="1">
      <alignment horizontal="center" vertical="center" wrapText="1"/>
    </xf>
    <xf numFmtId="165" fontId="13" fillId="0" borderId="7" xfId="8" applyFont="1" applyBorder="1" applyAlignment="1" applyProtection="1">
      <alignment horizontal="center" vertical="center" wrapText="1"/>
    </xf>
    <xf numFmtId="165" fontId="13" fillId="0" borderId="0" xfId="8" applyFont="1" applyAlignment="1" applyProtection="1">
      <alignment horizontal="center" vertical="center" wrapText="1"/>
    </xf>
    <xf numFmtId="165" fontId="15" fillId="0" borderId="1" xfId="8" applyFont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166" fontId="5" fillId="0" borderId="0" xfId="3" applyFont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166" fontId="5" fillId="0" borderId="8" xfId="3" applyFont="1" applyBorder="1" applyAlignment="1" applyProtection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7" fontId="15" fillId="0" borderId="1" xfId="1" applyFont="1" applyBorder="1" applyAlignment="1" applyProtection="1">
      <alignment horizontal="center" vertical="center"/>
    </xf>
    <xf numFmtId="167" fontId="15" fillId="4" borderId="1" xfId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5" borderId="1" xfId="0" applyFont="1" applyFill="1" applyBorder="1" applyAlignment="1" applyProtection="1">
      <alignment horizontal="center" vertical="center"/>
      <protection hidden="1"/>
    </xf>
    <xf numFmtId="0" fontId="12" fillId="6" borderId="1" xfId="0" applyFont="1" applyFill="1" applyBorder="1" applyAlignment="1" applyProtection="1">
      <alignment horizontal="center" vertical="center"/>
      <protection hidden="1"/>
    </xf>
    <xf numFmtId="166" fontId="5" fillId="6" borderId="0" xfId="3" applyFont="1" applyFill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5" fillId="6" borderId="1" xfId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 applyProtection="1">
      <alignment horizontal="center" vertical="center"/>
      <protection hidden="1"/>
    </xf>
    <xf numFmtId="0" fontId="12" fillId="5" borderId="10" xfId="0" applyFont="1" applyFill="1" applyBorder="1" applyAlignment="1" applyProtection="1">
      <alignment horizontal="center" vertical="center"/>
      <protection hidden="1"/>
    </xf>
    <xf numFmtId="0" fontId="12" fillId="6" borderId="10" xfId="0" applyFont="1" applyFill="1" applyBorder="1" applyAlignment="1" applyProtection="1">
      <alignment horizontal="center" vertical="center"/>
      <protection hidden="1"/>
    </xf>
    <xf numFmtId="166" fontId="5" fillId="0" borderId="11" xfId="3" applyFont="1" applyBorder="1" applyAlignment="1" applyProtection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166" fontId="5" fillId="0" borderId="12" xfId="3" applyFont="1" applyBorder="1" applyAlignment="1" applyProtection="1">
      <alignment horizontal="center" vertical="center"/>
    </xf>
    <xf numFmtId="167" fontId="15" fillId="4" borderId="13" xfId="1" applyFont="1" applyFill="1" applyBorder="1" applyAlignment="1" applyProtection="1">
      <alignment horizontal="center" vertical="center"/>
    </xf>
    <xf numFmtId="168" fontId="12" fillId="0" borderId="0" xfId="1" applyNumberFormat="1" applyFont="1" applyAlignment="1" applyProtection="1">
      <alignment wrapText="1"/>
    </xf>
    <xf numFmtId="168" fontId="12" fillId="0" borderId="0" xfId="1" applyNumberFormat="1" applyFont="1" applyAlignment="1" applyProtection="1">
      <alignment horizontal="center" vertical="center"/>
      <protection hidden="1"/>
    </xf>
    <xf numFmtId="168" fontId="5" fillId="0" borderId="0" xfId="1" applyNumberFormat="1" applyFont="1" applyAlignment="1" applyProtection="1">
      <alignment horizontal="center" vertical="center"/>
    </xf>
    <xf numFmtId="168" fontId="12" fillId="0" borderId="0" xfId="1" applyNumberFormat="1" applyFont="1" applyAlignment="1" applyProtection="1">
      <alignment horizontal="center" vertical="center"/>
    </xf>
    <xf numFmtId="168" fontId="16" fillId="0" borderId="0" xfId="1" applyNumberFormat="1" applyFont="1" applyAlignment="1" applyProtection="1">
      <alignment horizontal="center" vertical="center"/>
    </xf>
    <xf numFmtId="168" fontId="15" fillId="4" borderId="1" xfId="1" applyNumberFormat="1" applyFont="1" applyFill="1" applyBorder="1" applyAlignment="1" applyProtection="1">
      <alignment horizontal="center" vertical="center"/>
    </xf>
    <xf numFmtId="168" fontId="46" fillId="0" borderId="0" xfId="1" applyNumberFormat="1" applyAlignment="1" applyProtection="1"/>
    <xf numFmtId="0" fontId="12" fillId="0" borderId="1" xfId="0" applyFont="1" applyBorder="1" applyAlignment="1">
      <alignment vertical="center" wrapText="1"/>
    </xf>
    <xf numFmtId="167" fontId="15" fillId="4" borderId="14" xfId="1" applyFont="1" applyFill="1" applyBorder="1" applyAlignment="1" applyProtection="1">
      <alignment horizontal="center" vertical="center"/>
    </xf>
    <xf numFmtId="169" fontId="3" fillId="0" borderId="0" xfId="3" applyNumberFormat="1" applyFont="1" applyAlignment="1" applyProtection="1">
      <alignment vertical="center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168" fontId="17" fillId="0" borderId="0" xfId="0" applyNumberFormat="1" applyFont="1" applyAlignment="1">
      <alignment horizontal="center" vertical="center" wrapText="1"/>
    </xf>
    <xf numFmtId="167" fontId="16" fillId="0" borderId="0" xfId="1" applyFont="1" applyAlignment="1" applyProtection="1">
      <alignment horizontal="center" vertical="center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horizontal="right" wrapText="1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0" xfId="0" applyFont="1"/>
    <xf numFmtId="0" fontId="23" fillId="0" borderId="0" xfId="0" applyFont="1"/>
    <xf numFmtId="0" fontId="14" fillId="0" borderId="0" xfId="0" applyFont="1" applyAlignment="1">
      <alignment horizontal="justify"/>
    </xf>
    <xf numFmtId="165" fontId="23" fillId="0" borderId="0" xfId="8" applyFont="1" applyAlignment="1" applyProtection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5" fontId="25" fillId="0" borderId="0" xfId="8" applyFont="1" applyAlignment="1" applyProtection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 applyProtection="1">
      <alignment horizontal="center" vertical="center"/>
      <protection hidden="1"/>
    </xf>
    <xf numFmtId="167" fontId="15" fillId="7" borderId="1" xfId="1" applyFont="1" applyFill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  <protection hidden="1"/>
    </xf>
    <xf numFmtId="0" fontId="12" fillId="7" borderId="10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4" fontId="0" fillId="0" borderId="0" xfId="0" applyNumberFormat="1"/>
    <xf numFmtId="168" fontId="12" fillId="7" borderId="0" xfId="1" applyNumberFormat="1" applyFont="1" applyFill="1" applyAlignment="1" applyProtection="1">
      <alignment horizontal="center" vertical="center"/>
      <protection hidden="1"/>
    </xf>
    <xf numFmtId="168" fontId="12" fillId="7" borderId="15" xfId="1" applyNumberFormat="1" applyFont="1" applyFill="1" applyBorder="1" applyAlignment="1" applyProtection="1">
      <alignment horizontal="center" vertical="center"/>
      <protection hidden="1"/>
    </xf>
    <xf numFmtId="167" fontId="15" fillId="7" borderId="16" xfId="1" applyFont="1" applyFill="1" applyBorder="1" applyAlignment="1" applyProtection="1">
      <alignment horizontal="center" vertical="center"/>
    </xf>
    <xf numFmtId="167" fontId="15" fillId="7" borderId="17" xfId="1" applyFont="1" applyFill="1" applyBorder="1" applyAlignment="1" applyProtection="1">
      <alignment horizontal="center" vertical="center"/>
    </xf>
    <xf numFmtId="167" fontId="15" fillId="8" borderId="1" xfId="1" applyFont="1" applyFill="1" applyBorder="1" applyAlignment="1" applyProtection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7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vertical="center" wrapText="1"/>
      <protection hidden="1"/>
    </xf>
    <xf numFmtId="2" fontId="0" fillId="13" borderId="19" xfId="0" applyNumberFormat="1" applyFont="1" applyFill="1" applyBorder="1" applyAlignment="1" applyProtection="1">
      <alignment vertical="center"/>
      <protection locked="0"/>
    </xf>
    <xf numFmtId="2" fontId="0" fillId="13" borderId="1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7" fillId="0" borderId="20" xfId="0" applyFont="1" applyBorder="1" applyAlignment="1">
      <alignment horizontal="center" vertical="center"/>
    </xf>
    <xf numFmtId="0" fontId="27" fillId="14" borderId="21" xfId="0" applyFont="1" applyFill="1" applyBorder="1" applyAlignment="1">
      <alignment vertical="center"/>
    </xf>
    <xf numFmtId="0" fontId="27" fillId="14" borderId="7" xfId="0" applyFont="1" applyFill="1" applyBorder="1" applyAlignment="1">
      <alignment vertical="center" wrapText="1"/>
    </xf>
    <xf numFmtId="0" fontId="31" fillId="15" borderId="1" xfId="0" applyFont="1" applyFill="1" applyBorder="1" applyAlignment="1">
      <alignment horizontal="left" vertical="center" wrapText="1"/>
    </xf>
    <xf numFmtId="0" fontId="26" fillId="15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170" fontId="31" fillId="0" borderId="1" xfId="2" applyFont="1" applyBorder="1" applyAlignment="1" applyProtection="1">
      <alignment vertical="center" wrapText="1"/>
    </xf>
    <xf numFmtId="171" fontId="26" fillId="0" borderId="0" xfId="0" applyNumberFormat="1" applyFont="1" applyAlignment="1">
      <alignment vertical="center"/>
    </xf>
    <xf numFmtId="171" fontId="0" fillId="0" borderId="1" xfId="0" applyNumberFormat="1" applyFont="1" applyBorder="1" applyAlignment="1" applyProtection="1">
      <alignment vertical="center"/>
      <protection hidden="1"/>
    </xf>
    <xf numFmtId="0" fontId="33" fillId="0" borderId="13" xfId="0" applyFont="1" applyBorder="1" applyAlignment="1">
      <alignment horizontal="left" vertical="center" wrapText="1"/>
    </xf>
    <xf numFmtId="170" fontId="32" fillId="10" borderId="7" xfId="2" applyFont="1" applyFill="1" applyBorder="1" applyAlignment="1" applyProtection="1">
      <alignment vertical="center" wrapText="1"/>
    </xf>
    <xf numFmtId="0" fontId="34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170" fontId="31" fillId="0" borderId="0" xfId="2" applyFont="1" applyAlignment="1" applyProtection="1">
      <alignment vertical="center"/>
    </xf>
    <xf numFmtId="0" fontId="31" fillId="0" borderId="7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5" fillId="0" borderId="0" xfId="0" applyFont="1" applyAlignment="1">
      <alignment vertical="center"/>
    </xf>
    <xf numFmtId="170" fontId="32" fillId="10" borderId="19" xfId="0" applyNumberFormat="1" applyFont="1" applyFill="1" applyBorder="1" applyAlignment="1">
      <alignment vertical="center"/>
    </xf>
    <xf numFmtId="0" fontId="32" fillId="0" borderId="0" xfId="0" applyFont="1" applyAlignment="1">
      <alignment vertical="center"/>
    </xf>
    <xf numFmtId="170" fontId="32" fillId="10" borderId="13" xfId="0" applyNumberFormat="1" applyFont="1" applyFill="1" applyBorder="1" applyAlignment="1">
      <alignment vertical="center"/>
    </xf>
    <xf numFmtId="170" fontId="32" fillId="9" borderId="21" xfId="2" applyFont="1" applyFill="1" applyBorder="1" applyAlignment="1" applyProtection="1">
      <alignment horizontal="right" vertical="center" wrapText="1"/>
    </xf>
    <xf numFmtId="170" fontId="32" fillId="9" borderId="22" xfId="2" applyFont="1" applyFill="1" applyBorder="1" applyAlignment="1" applyProtection="1">
      <alignment horizontal="right" vertical="center" wrapText="1"/>
    </xf>
    <xf numFmtId="170" fontId="32" fillId="9" borderId="7" xfId="2" applyFont="1" applyFill="1" applyBorder="1" applyAlignment="1" applyProtection="1">
      <alignment horizontal="right" vertical="center" wrapText="1"/>
    </xf>
    <xf numFmtId="170" fontId="32" fillId="10" borderId="1" xfId="0" applyNumberFormat="1" applyFont="1" applyFill="1" applyBorder="1" applyAlignment="1">
      <alignment vertical="center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38" fillId="0" borderId="0" xfId="0" applyFont="1"/>
    <xf numFmtId="0" fontId="37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8" fillId="4" borderId="0" xfId="0" applyFont="1" applyFill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/>
    <xf numFmtId="0" fontId="3" fillId="0" borderId="1" xfId="0" applyFont="1" applyBorder="1" applyAlignment="1" applyProtection="1">
      <alignment horizontal="left" vertical="center" wrapText="1"/>
      <protection hidden="1"/>
    </xf>
    <xf numFmtId="167" fontId="46" fillId="0" borderId="1" xfId="1" applyBorder="1" applyAlignment="1" applyProtection="1"/>
    <xf numFmtId="167" fontId="46" fillId="4" borderId="1" xfId="1" applyFill="1" applyBorder="1" applyAlignment="1" applyProtection="1">
      <alignment horizontal="right" wrapText="1"/>
      <protection hidden="1"/>
    </xf>
    <xf numFmtId="167" fontId="3" fillId="4" borderId="1" xfId="1" applyFont="1" applyFill="1" applyBorder="1" applyAlignment="1" applyProtection="1">
      <alignment wrapText="1"/>
      <protection hidden="1"/>
    </xf>
    <xf numFmtId="167" fontId="46" fillId="4" borderId="1" xfId="1" applyFill="1" applyBorder="1" applyAlignment="1" applyProtection="1">
      <alignment wrapText="1"/>
      <protection hidden="1"/>
    </xf>
    <xf numFmtId="167" fontId="20" fillId="4" borderId="1" xfId="1" applyFont="1" applyFill="1" applyBorder="1" applyAlignment="1" applyProtection="1">
      <alignment vertical="center" wrapText="1"/>
    </xf>
    <xf numFmtId="167" fontId="46" fillId="0" borderId="13" xfId="1" applyBorder="1" applyAlignment="1" applyProtection="1"/>
    <xf numFmtId="167" fontId="20" fillId="4" borderId="13" xfId="1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167" fontId="3" fillId="0" borderId="1" xfId="1" applyFont="1" applyBorder="1" applyAlignment="1" applyProtection="1"/>
    <xf numFmtId="167" fontId="41" fillId="4" borderId="1" xfId="1" applyFont="1" applyFill="1" applyBorder="1" applyAlignment="1" applyProtection="1">
      <alignment vertical="center" wrapText="1"/>
    </xf>
    <xf numFmtId="0" fontId="0" fillId="0" borderId="20" xfId="0" applyBorder="1"/>
    <xf numFmtId="0" fontId="0" fillId="0" borderId="14" xfId="0" applyBorder="1"/>
    <xf numFmtId="169" fontId="46" fillId="0" borderId="0" xfId="3" applyNumberFormat="1" applyAlignment="1" applyProtection="1"/>
    <xf numFmtId="167" fontId="3" fillId="0" borderId="1" xfId="1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/>
    <xf numFmtId="172" fontId="46" fillId="0" borderId="1" xfId="1" applyNumberFormat="1" applyBorder="1" applyAlignment="1" applyProtection="1"/>
    <xf numFmtId="167" fontId="0" fillId="3" borderId="1" xfId="0" applyNumberFormat="1" applyFill="1" applyBorder="1"/>
    <xf numFmtId="0" fontId="42" fillId="0" borderId="0" xfId="0" applyFont="1" applyAlignment="1">
      <alignment horizontal="left" vertical="center"/>
    </xf>
    <xf numFmtId="0" fontId="43" fillId="0" borderId="0" xfId="0" applyFont="1"/>
    <xf numFmtId="0" fontId="2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165" fontId="6" fillId="0" borderId="0" xfId="8" applyFont="1" applyAlignment="1" applyProtection="1">
      <alignment horizontal="center" vertical="center"/>
    </xf>
    <xf numFmtId="165" fontId="25" fillId="0" borderId="1" xfId="8" applyFont="1" applyBorder="1" applyAlignment="1" applyProtection="1">
      <alignment horizontal="center" vertical="center" wrapText="1"/>
    </xf>
    <xf numFmtId="167" fontId="14" fillId="0" borderId="1" xfId="1" applyFont="1" applyBorder="1" applyAlignment="1" applyProtection="1">
      <alignment horizontal="left" vertical="center" wrapText="1"/>
    </xf>
    <xf numFmtId="173" fontId="46" fillId="0" borderId="0" xfId="3" applyNumberFormat="1" applyAlignment="1" applyProtection="1"/>
    <xf numFmtId="0" fontId="17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67" fontId="24" fillId="0" borderId="1" xfId="1" applyFont="1" applyBorder="1" applyAlignment="1" applyProtection="1">
      <alignment horizontal="left" vertical="center" wrapText="1"/>
    </xf>
    <xf numFmtId="173" fontId="3" fillId="0" borderId="0" xfId="3" applyNumberFormat="1" applyFont="1" applyAlignment="1" applyProtection="1"/>
    <xf numFmtId="0" fontId="6" fillId="0" borderId="0" xfId="0" applyFont="1" applyAlignment="1">
      <alignment horizontal="center" vertical="center" wrapText="1"/>
    </xf>
    <xf numFmtId="165" fontId="0" fillId="0" borderId="0" xfId="8" applyFont="1" applyAlignment="1" applyProtection="1">
      <alignment horizontal="center"/>
    </xf>
    <xf numFmtId="0" fontId="17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173" fontId="3" fillId="0" borderId="1" xfId="3" applyNumberFormat="1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12" borderId="1" xfId="0" applyFont="1" applyFill="1" applyBorder="1" applyAlignment="1" applyProtection="1">
      <alignment horizontal="center" vertical="center" wrapText="1"/>
      <protection hidden="1"/>
    </xf>
    <xf numFmtId="0" fontId="0" fillId="0" borderId="1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32" fillId="10" borderId="1" xfId="8" applyFont="1" applyFill="1" applyBorder="1" applyAlignment="1" applyProtection="1">
      <alignment horizontal="center" vertical="center" wrapText="1"/>
    </xf>
    <xf numFmtId="170" fontId="32" fillId="10" borderId="7" xfId="2" applyFont="1" applyFill="1" applyBorder="1" applyAlignment="1" applyProtection="1">
      <alignment horizontal="right" vertical="center" wrapText="1"/>
    </xf>
    <xf numFmtId="0" fontId="32" fillId="10" borderId="1" xfId="0" applyFont="1" applyFill="1" applyBorder="1" applyAlignment="1">
      <alignment horizontal="center" vertical="center" wrapText="1"/>
    </xf>
    <xf numFmtId="170" fontId="32" fillId="9" borderId="1" xfId="2" applyFont="1" applyFill="1" applyBorder="1" applyAlignment="1" applyProtection="1">
      <alignment horizontal="right" vertical="center" wrapText="1"/>
    </xf>
    <xf numFmtId="0" fontId="38" fillId="0" borderId="0" xfId="0" applyFont="1" applyBorder="1" applyAlignment="1" applyProtection="1">
      <alignment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6" fillId="0" borderId="1" xfId="0" applyFont="1" applyBorder="1" applyAlignment="1">
      <alignment horizontal="center" vertical="center" wrapText="1"/>
    </xf>
    <xf numFmtId="165" fontId="23" fillId="0" borderId="1" xfId="8" applyFont="1" applyBorder="1" applyAlignment="1" applyProtection="1">
      <alignment horizontal="center" vertical="center" wrapText="1"/>
    </xf>
  </cellXfs>
  <cellStyles count="9">
    <cellStyle name="Excel Built-in Currency 1" xfId="8" xr:uid="{00000000-0005-0000-0000-00000A000000}"/>
    <cellStyle name="Heading 3" xfId="4" xr:uid="{00000000-0005-0000-0000-000006000000}"/>
    <cellStyle name="Milliers" xfId="1" builtinId="3"/>
    <cellStyle name="Monétaire" xfId="2" builtinId="4"/>
    <cellStyle name="Normal" xfId="0" builtinId="0"/>
    <cellStyle name="Pourcentage" xfId="3" builtinId="5"/>
    <cellStyle name="Result 4" xfId="6" xr:uid="{00000000-0005-0000-0000-000008000000}"/>
    <cellStyle name="Résultat2" xfId="7" xr:uid="{00000000-0005-0000-0000-000009000000}"/>
    <cellStyle name="Titre 1" xfId="5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E7E6E6"/>
      <rgbColor rgb="FF660066"/>
      <rgbColor rgb="FFFF8080"/>
      <rgbColor rgb="FF2A6099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BFBFBF"/>
      <rgbColor rgb="FFFF99CC"/>
      <rgbColor rgb="FFCC99FF"/>
      <rgbColor rgb="FFA9D08E"/>
      <rgbColor rgb="FF3366FF"/>
      <rgbColor rgb="FF33CCCC"/>
      <rgbColor rgb="FF92D050"/>
      <rgbColor rgb="FFFFC000"/>
      <rgbColor rgb="FFFF9900"/>
      <rgbColor rgb="FFFF6600"/>
      <rgbColor rgb="FF535353"/>
      <rgbColor rgb="FFB2B2B2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257040</xdr:colOff>
      <xdr:row>2</xdr:row>
      <xdr:rowOff>65520</xdr:rowOff>
    </xdr:from>
    <xdr:to>
      <xdr:col>16</xdr:col>
      <xdr:colOff>181440</xdr:colOff>
      <xdr:row>28</xdr:row>
      <xdr:rowOff>156960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833960" y="389520"/>
          <a:ext cx="6401880" cy="430128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st\Documents\DRIEA%20CONTOURNEMENT%20ROISSY%20AMO%20MARCHE\ANALYSE%20OFFRES%20%20March&#233;%20MOE\ANNEXE%201_Engagement%20sur%20prix%20plafonds%20de%20MOE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agement_sur_prix_MOE_projets"/>
      <sheetName val="Engagement_sur_prix_MOE_miss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zoomScaleNormal="100" workbookViewId="0"/>
  </sheetViews>
  <sheetFormatPr baseColWidth="10" defaultColWidth="10.85546875" defaultRowHeight="12.75"/>
  <cols>
    <col min="2" max="2" width="22.5703125" customWidth="1"/>
    <col min="6" max="6" width="9.85546875" customWidth="1"/>
    <col min="8" max="8" width="7.140625" customWidth="1"/>
    <col min="9" max="9" width="8.42578125" customWidth="1"/>
    <col min="11" max="11" width="6.7109375" customWidth="1"/>
    <col min="1024" max="1024" width="10" customWidth="1"/>
  </cols>
  <sheetData>
    <row r="1" spans="1:10">
      <c r="A1" s="15"/>
      <c r="B1" s="15"/>
      <c r="C1" s="15"/>
      <c r="D1" s="15"/>
      <c r="E1" s="15"/>
      <c r="F1" s="15"/>
      <c r="G1" s="15"/>
      <c r="H1" s="15"/>
      <c r="I1" s="15"/>
    </row>
    <row r="2" spans="1:10">
      <c r="A2" s="15"/>
      <c r="B2" s="16" t="s">
        <v>0</v>
      </c>
      <c r="C2" s="15"/>
      <c r="D2" s="15"/>
      <c r="E2" s="15"/>
      <c r="F2" s="15"/>
      <c r="G2" s="15"/>
      <c r="H2" s="15"/>
      <c r="I2" s="15"/>
      <c r="J2" s="17" t="s">
        <v>1</v>
      </c>
    </row>
    <row r="3" spans="1:10">
      <c r="A3" s="15"/>
      <c r="B3" s="15" t="s">
        <v>2</v>
      </c>
      <c r="C3" s="15"/>
      <c r="D3" s="15"/>
      <c r="E3" s="15"/>
      <c r="F3" s="15"/>
      <c r="G3" s="15"/>
      <c r="H3" s="15"/>
      <c r="I3" s="15"/>
    </row>
    <row r="4" spans="1:10">
      <c r="A4" s="15"/>
      <c r="B4" s="15" t="s">
        <v>3</v>
      </c>
      <c r="C4" s="15"/>
      <c r="D4" s="15"/>
      <c r="E4" s="15"/>
      <c r="F4" s="15"/>
      <c r="G4" s="15"/>
      <c r="H4" s="15"/>
      <c r="I4" s="15"/>
    </row>
    <row r="5" spans="1:10">
      <c r="A5" s="15"/>
      <c r="B5" s="15" t="s">
        <v>4</v>
      </c>
      <c r="C5" s="15"/>
      <c r="D5" s="15"/>
      <c r="E5" s="15"/>
      <c r="F5" s="15"/>
      <c r="G5" s="15"/>
      <c r="H5" s="15"/>
      <c r="I5" s="15"/>
    </row>
    <row r="6" spans="1:10">
      <c r="A6" s="15"/>
      <c r="B6" s="15" t="s">
        <v>5</v>
      </c>
      <c r="C6" s="15"/>
      <c r="D6" s="15"/>
      <c r="E6" s="15"/>
      <c r="F6" s="15"/>
      <c r="G6" s="15"/>
      <c r="H6" s="15"/>
      <c r="I6" s="15"/>
    </row>
    <row r="7" spans="1:10">
      <c r="A7" s="15"/>
      <c r="B7" s="15" t="s">
        <v>6</v>
      </c>
      <c r="C7" s="15"/>
      <c r="D7" s="15"/>
      <c r="E7" s="15"/>
      <c r="F7" s="15"/>
      <c r="G7" s="15"/>
      <c r="H7" s="15"/>
      <c r="I7" s="15"/>
    </row>
    <row r="8" spans="1:10">
      <c r="A8" s="15"/>
      <c r="B8" s="15" t="s">
        <v>7</v>
      </c>
      <c r="C8" s="15"/>
      <c r="D8" s="15"/>
      <c r="E8" s="15"/>
      <c r="F8" s="15"/>
      <c r="G8" s="15"/>
      <c r="H8" s="15"/>
      <c r="I8" s="15"/>
    </row>
    <row r="9" spans="1:10">
      <c r="A9" s="15"/>
      <c r="B9" s="15" t="s">
        <v>8</v>
      </c>
      <c r="C9" s="15"/>
      <c r="D9" s="15"/>
      <c r="E9" s="15"/>
      <c r="F9" s="15"/>
      <c r="G9" s="15"/>
      <c r="H9" s="15"/>
      <c r="I9" s="15"/>
    </row>
    <row r="10" spans="1:10">
      <c r="A10" s="15"/>
      <c r="B10" s="15" t="s">
        <v>9</v>
      </c>
      <c r="C10" s="15"/>
      <c r="D10" s="15"/>
      <c r="E10" s="15"/>
      <c r="F10" s="15"/>
      <c r="G10" s="15"/>
      <c r="H10" s="15"/>
      <c r="I10" s="15"/>
    </row>
    <row r="11" spans="1:10">
      <c r="A11" s="15"/>
      <c r="B11" s="15" t="s">
        <v>10</v>
      </c>
      <c r="C11" s="15"/>
      <c r="D11" s="15"/>
      <c r="E11" s="15"/>
      <c r="F11" s="15"/>
      <c r="G11" s="15"/>
      <c r="H11" s="15"/>
      <c r="I11" s="15"/>
    </row>
    <row r="12" spans="1:10">
      <c r="A12" s="15"/>
      <c r="B12" s="15" t="s">
        <v>11</v>
      </c>
      <c r="C12" s="15"/>
      <c r="D12" s="15"/>
      <c r="E12" s="15"/>
      <c r="F12" s="15"/>
      <c r="G12" s="15"/>
      <c r="H12" s="15"/>
      <c r="I12" s="15"/>
    </row>
    <row r="13" spans="1:10">
      <c r="A13" s="15"/>
      <c r="B13" s="18" t="s">
        <v>12</v>
      </c>
      <c r="C13" s="18"/>
      <c r="D13" s="18"/>
      <c r="E13" s="18"/>
      <c r="F13" s="18"/>
      <c r="G13" s="19"/>
      <c r="H13" s="19"/>
      <c r="I13" s="15"/>
    </row>
    <row r="14" spans="1:10">
      <c r="A14" s="15"/>
      <c r="B14" s="15" t="s">
        <v>13</v>
      </c>
      <c r="C14" s="15"/>
      <c r="D14" s="15"/>
      <c r="E14" s="15"/>
      <c r="F14" s="15"/>
      <c r="G14" s="15"/>
      <c r="H14" s="15"/>
      <c r="I14" s="15"/>
    </row>
    <row r="15" spans="1:10">
      <c r="A15" s="15"/>
      <c r="B15" s="15" t="s">
        <v>14</v>
      </c>
      <c r="C15" s="15"/>
      <c r="D15" s="15"/>
      <c r="E15" s="15"/>
      <c r="F15" s="19"/>
      <c r="G15" s="19"/>
      <c r="H15" s="19"/>
      <c r="I15" s="15"/>
    </row>
    <row r="16" spans="1:10">
      <c r="A16" s="15"/>
      <c r="B16" s="18" t="s">
        <v>15</v>
      </c>
      <c r="C16" s="15"/>
      <c r="D16" s="15"/>
      <c r="E16" s="15"/>
      <c r="F16" s="15"/>
      <c r="G16" s="15"/>
      <c r="H16" s="15"/>
      <c r="I16" s="15"/>
    </row>
    <row r="17" spans="1:10">
      <c r="A17" s="15"/>
      <c r="B17" s="15" t="s">
        <v>16</v>
      </c>
      <c r="C17" s="15"/>
      <c r="D17" s="15"/>
      <c r="E17" s="15"/>
      <c r="F17" s="15"/>
      <c r="G17" s="15"/>
      <c r="H17" s="15"/>
      <c r="I17" s="15"/>
    </row>
    <row r="18" spans="1:10">
      <c r="A18" s="15"/>
      <c r="B18" s="15" t="s">
        <v>17</v>
      </c>
      <c r="C18" s="15"/>
      <c r="D18" s="15"/>
      <c r="E18" s="15"/>
      <c r="F18" s="15"/>
      <c r="G18" s="15"/>
      <c r="H18" s="15"/>
      <c r="I18" s="15"/>
    </row>
    <row r="19" spans="1:10">
      <c r="A19" s="15"/>
      <c r="B19" s="20" t="s">
        <v>18</v>
      </c>
      <c r="C19" s="20"/>
      <c r="D19" s="20"/>
      <c r="E19" s="20"/>
      <c r="F19" s="15"/>
      <c r="G19" s="15"/>
      <c r="H19" s="15"/>
      <c r="I19" s="15"/>
    </row>
    <row r="20" spans="1:10">
      <c r="A20" s="15"/>
      <c r="B20" s="15" t="s">
        <v>19</v>
      </c>
      <c r="C20" s="15"/>
      <c r="D20" s="15"/>
      <c r="E20" s="15"/>
      <c r="F20" s="15"/>
      <c r="G20" s="15"/>
      <c r="H20" s="15"/>
      <c r="I20" s="15"/>
    </row>
    <row r="21" spans="1:10">
      <c r="A21" s="15"/>
      <c r="B21" s="18" t="s">
        <v>20</v>
      </c>
      <c r="C21" s="18"/>
      <c r="D21" s="15"/>
      <c r="E21" s="15"/>
      <c r="F21" s="15"/>
      <c r="G21" s="15"/>
      <c r="H21" s="15"/>
      <c r="I21" s="15"/>
    </row>
    <row r="22" spans="1:10">
      <c r="A22" s="15"/>
      <c r="B22" s="18" t="s">
        <v>21</v>
      </c>
      <c r="C22" s="19"/>
      <c r="D22" s="19"/>
      <c r="E22" s="19"/>
      <c r="F22" s="19"/>
      <c r="G22" s="19"/>
      <c r="H22" s="15"/>
      <c r="I22" s="15"/>
    </row>
    <row r="23" spans="1:10">
      <c r="A23" s="15"/>
      <c r="B23" s="18" t="s">
        <v>22</v>
      </c>
      <c r="C23" s="15"/>
      <c r="D23" s="15"/>
      <c r="E23" s="15"/>
      <c r="F23" s="15"/>
      <c r="G23" s="15"/>
      <c r="H23" s="15"/>
      <c r="I23" s="15"/>
    </row>
    <row r="24" spans="1:10">
      <c r="A24" s="15"/>
      <c r="B24" s="15"/>
      <c r="C24" s="15"/>
      <c r="D24" s="15"/>
      <c r="E24" s="15"/>
      <c r="F24" s="15"/>
      <c r="G24" s="15"/>
      <c r="H24" s="15"/>
      <c r="I24" s="15"/>
    </row>
    <row r="25" spans="1:10">
      <c r="A25" s="15"/>
      <c r="B25" s="15"/>
      <c r="C25" s="15"/>
      <c r="D25" s="15"/>
      <c r="E25" s="15"/>
      <c r="F25" s="15"/>
      <c r="G25" s="15"/>
      <c r="H25" s="15"/>
      <c r="I25" s="15"/>
    </row>
    <row r="27" spans="1:10">
      <c r="B27" s="20" t="s">
        <v>23</v>
      </c>
      <c r="C27" s="20"/>
      <c r="D27" s="20"/>
      <c r="E27" s="20"/>
    </row>
    <row r="28" spans="1:10">
      <c r="C28" t="s">
        <v>24</v>
      </c>
    </row>
    <row r="29" spans="1:10">
      <c r="C29" t="s">
        <v>25</v>
      </c>
    </row>
    <row r="30" spans="1:10">
      <c r="C30" s="20" t="s">
        <v>26</v>
      </c>
      <c r="D30" s="21"/>
      <c r="E30" s="21"/>
      <c r="F30" s="21"/>
      <c r="G30" s="21"/>
      <c r="H30" s="21"/>
      <c r="I30" s="21"/>
      <c r="J30" s="21"/>
    </row>
    <row r="31" spans="1:10">
      <c r="C31" s="20" t="s">
        <v>27</v>
      </c>
      <c r="D31" s="21"/>
    </row>
    <row r="32" spans="1:10">
      <c r="B32" t="s">
        <v>28</v>
      </c>
      <c r="D32" s="21"/>
      <c r="E32" s="21"/>
      <c r="F32" s="21"/>
      <c r="G32" s="21"/>
    </row>
    <row r="33" spans="2:11">
      <c r="C33" t="s">
        <v>24</v>
      </c>
    </row>
    <row r="34" spans="2:11">
      <c r="C34" t="s">
        <v>25</v>
      </c>
    </row>
    <row r="35" spans="2:11">
      <c r="B35" s="20" t="s">
        <v>29</v>
      </c>
      <c r="C35" s="21"/>
      <c r="D35" s="21"/>
      <c r="E35" s="21"/>
    </row>
    <row r="36" spans="2:11">
      <c r="C36" t="s">
        <v>30</v>
      </c>
    </row>
    <row r="37" spans="2:11">
      <c r="C37" t="s">
        <v>31</v>
      </c>
    </row>
    <row r="38" spans="2:11">
      <c r="C38" s="22">
        <v>1</v>
      </c>
      <c r="D38" t="s">
        <v>32</v>
      </c>
    </row>
    <row r="39" spans="2:11">
      <c r="C39" s="22"/>
      <c r="D39" s="21" t="s">
        <v>33</v>
      </c>
      <c r="E39" s="21"/>
      <c r="F39" s="21"/>
      <c r="G39" s="21"/>
      <c r="H39" s="21"/>
    </row>
    <row r="40" spans="2:11">
      <c r="C40">
        <v>2</v>
      </c>
      <c r="D40" t="s">
        <v>34</v>
      </c>
      <c r="G40" s="21"/>
      <c r="H40" s="21"/>
      <c r="I40" s="21"/>
      <c r="J40" s="21"/>
    </row>
    <row r="41" spans="2:11">
      <c r="D41" t="s">
        <v>35</v>
      </c>
    </row>
    <row r="42" spans="2:11">
      <c r="D42" s="21" t="s">
        <v>36</v>
      </c>
      <c r="E42" s="21"/>
    </row>
    <row r="43" spans="2:11">
      <c r="C43">
        <v>3</v>
      </c>
      <c r="D43" s="23" t="s">
        <v>37</v>
      </c>
    </row>
    <row r="44" spans="2:11">
      <c r="D44" s="23"/>
    </row>
    <row r="45" spans="2:11">
      <c r="B45" t="s">
        <v>38</v>
      </c>
      <c r="J45" s="21"/>
      <c r="K45" s="21"/>
    </row>
    <row r="46" spans="2:11">
      <c r="B46" t="s">
        <v>39</v>
      </c>
    </row>
    <row r="48" spans="2:11">
      <c r="C48" t="s">
        <v>40</v>
      </c>
      <c r="D48" t="s">
        <v>41</v>
      </c>
    </row>
    <row r="49" spans="2:4">
      <c r="C49" t="s">
        <v>42</v>
      </c>
      <c r="D49" t="s">
        <v>43</v>
      </c>
    </row>
    <row r="51" spans="2:4">
      <c r="B51" t="s">
        <v>44</v>
      </c>
    </row>
  </sheetData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zoomScaleNormal="100" workbookViewId="0"/>
  </sheetViews>
  <sheetFormatPr baseColWidth="10" defaultColWidth="10.85546875" defaultRowHeight="12.75"/>
  <cols>
    <col min="1024" max="1024" width="10" customWidth="1"/>
  </cols>
  <sheetData>
    <row r="1" spans="1:3">
      <c r="A1" t="s">
        <v>45</v>
      </c>
    </row>
    <row r="2" spans="1:3">
      <c r="A2" t="s">
        <v>40</v>
      </c>
      <c r="B2" t="s">
        <v>46</v>
      </c>
      <c r="C2" t="s">
        <v>47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Z117"/>
  <sheetViews>
    <sheetView zoomScaleNormal="100" workbookViewId="0"/>
  </sheetViews>
  <sheetFormatPr baseColWidth="10" defaultColWidth="10.28515625" defaultRowHeight="12.75"/>
  <cols>
    <col min="1" max="1" width="29.140625" customWidth="1"/>
    <col min="2" max="44" width="14.140625" customWidth="1"/>
    <col min="66" max="68" width="14.140625" customWidth="1"/>
    <col min="95" max="95" width="20.7109375" customWidth="1"/>
    <col min="96" max="96" width="19.42578125" customWidth="1"/>
    <col min="98" max="98" width="29.140625" customWidth="1"/>
    <col min="102" max="102" width="18.85546875" customWidth="1"/>
    <col min="103" max="103" width="18.140625" customWidth="1"/>
    <col min="1024" max="1024" width="10" customWidth="1"/>
  </cols>
  <sheetData>
    <row r="2" spans="1:103" ht="66.75" customHeight="1">
      <c r="A2" s="24"/>
      <c r="B2" s="14" t="s">
        <v>48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25"/>
      <c r="S2" s="25"/>
      <c r="T2" s="25"/>
      <c r="U2" s="25"/>
      <c r="V2" s="25"/>
      <c r="W2" s="25"/>
      <c r="X2" s="25"/>
      <c r="Y2" s="25"/>
      <c r="CT2" s="24"/>
    </row>
    <row r="3" spans="1:103">
      <c r="B3" s="26"/>
      <c r="C3" s="26"/>
      <c r="D3" s="26"/>
    </row>
    <row r="4" spans="1:103" s="27" customFormat="1" ht="27.75" customHeight="1">
      <c r="B4" s="28" t="s">
        <v>49</v>
      </c>
      <c r="C4" s="28"/>
      <c r="D4" s="28"/>
      <c r="E4" s="28"/>
      <c r="F4" s="28"/>
      <c r="G4" s="28"/>
      <c r="H4" s="28"/>
      <c r="I4" s="29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</row>
    <row r="5" spans="1:103" s="27" customFormat="1" ht="27.75" customHeight="1">
      <c r="B5" s="30" t="s">
        <v>50</v>
      </c>
      <c r="C5" s="30"/>
      <c r="D5" s="30"/>
    </row>
    <row r="6" spans="1:103" s="27" customFormat="1" ht="27.75" customHeight="1">
      <c r="B6" s="30" t="s">
        <v>51</v>
      </c>
      <c r="C6" s="30"/>
      <c r="D6" s="30"/>
      <c r="F6" s="31"/>
      <c r="G6" s="31"/>
      <c r="H6" s="31"/>
      <c r="BB6" s="32"/>
      <c r="BC6" s="32"/>
      <c r="BD6" s="32"/>
    </row>
    <row r="7" spans="1:103" ht="27.75" customHeight="1">
      <c r="B7" s="33"/>
      <c r="C7" s="33"/>
      <c r="D7" s="33"/>
      <c r="E7" s="33"/>
      <c r="F7" s="33"/>
      <c r="G7" s="33"/>
      <c r="H7" s="33"/>
      <c r="AL7" s="34"/>
      <c r="AM7" s="34"/>
      <c r="AN7" s="34"/>
    </row>
    <row r="8" spans="1:103" ht="27.75" customHeight="1">
      <c r="B8" s="35"/>
      <c r="C8" s="35"/>
      <c r="D8" s="35"/>
    </row>
    <row r="9" spans="1:103">
      <c r="B9" s="36" t="s">
        <v>52</v>
      </c>
      <c r="C9" s="36"/>
      <c r="D9" s="36"/>
    </row>
    <row r="10" spans="1:103" ht="113.25" customHeight="1">
      <c r="A10" s="37" t="s">
        <v>53</v>
      </c>
      <c r="B10" s="13" t="s">
        <v>54</v>
      </c>
      <c r="C10" s="13"/>
      <c r="D10" s="13"/>
      <c r="E10" s="13"/>
      <c r="F10" s="12" t="s">
        <v>55</v>
      </c>
      <c r="G10" s="12"/>
      <c r="H10" s="12"/>
      <c r="I10" s="12"/>
      <c r="J10" s="12" t="s">
        <v>56</v>
      </c>
      <c r="K10" s="12"/>
      <c r="L10" s="12"/>
      <c r="M10" s="12"/>
      <c r="N10" s="12" t="s">
        <v>57</v>
      </c>
      <c r="O10" s="12"/>
      <c r="P10" s="12"/>
      <c r="Q10" s="12"/>
      <c r="R10" s="12" t="s">
        <v>58</v>
      </c>
      <c r="S10" s="12"/>
      <c r="T10" s="12"/>
      <c r="U10" s="12"/>
      <c r="V10" s="12" t="s">
        <v>59</v>
      </c>
      <c r="W10" s="12"/>
      <c r="X10" s="12"/>
      <c r="Y10" s="12"/>
      <c r="Z10" s="12" t="s">
        <v>60</v>
      </c>
      <c r="AA10" s="12"/>
      <c r="AB10" s="12"/>
      <c r="AC10" s="12"/>
      <c r="AD10" s="11" t="s">
        <v>61</v>
      </c>
      <c r="AE10" s="11"/>
      <c r="AF10" s="11"/>
      <c r="AG10" s="11"/>
      <c r="AH10" s="10" t="s">
        <v>62</v>
      </c>
      <c r="AI10" s="10"/>
      <c r="AJ10" s="10"/>
      <c r="AK10" s="10"/>
      <c r="AL10" s="9" t="s">
        <v>63</v>
      </c>
      <c r="AM10" s="9"/>
      <c r="AN10" s="9"/>
      <c r="AO10" s="9"/>
      <c r="AP10" s="9" t="s">
        <v>64</v>
      </c>
      <c r="AQ10" s="9"/>
      <c r="AR10" s="9"/>
      <c r="AS10" s="9"/>
      <c r="AT10" s="9" t="s">
        <v>65</v>
      </c>
      <c r="AU10" s="9"/>
      <c r="AV10" s="9"/>
      <c r="AW10" s="9"/>
      <c r="AX10" s="9" t="s">
        <v>66</v>
      </c>
      <c r="AY10" s="9"/>
      <c r="AZ10" s="9"/>
      <c r="BA10" s="9"/>
      <c r="BB10" s="9" t="s">
        <v>67</v>
      </c>
      <c r="BC10" s="9"/>
      <c r="BD10" s="9"/>
      <c r="BE10" s="9"/>
      <c r="BF10" s="9" t="s">
        <v>68</v>
      </c>
      <c r="BG10" s="9"/>
      <c r="BH10" s="9"/>
      <c r="BI10" s="9"/>
      <c r="BJ10" s="8" t="s">
        <v>69</v>
      </c>
      <c r="BK10" s="8"/>
      <c r="BL10" s="8"/>
      <c r="BM10" s="8"/>
      <c r="BN10" s="8" t="s">
        <v>70</v>
      </c>
      <c r="BO10" s="8"/>
      <c r="BP10" s="8"/>
      <c r="BQ10" s="8"/>
      <c r="BR10" s="9" t="s">
        <v>71</v>
      </c>
      <c r="BS10" s="9"/>
      <c r="BT10" s="9"/>
      <c r="BU10" s="9"/>
      <c r="BV10" s="9" t="s">
        <v>72</v>
      </c>
      <c r="BW10" s="9"/>
      <c r="BX10" s="9"/>
      <c r="BY10" s="9"/>
      <c r="BZ10" s="9" t="s">
        <v>73</v>
      </c>
      <c r="CA10" s="9"/>
      <c r="CB10" s="9"/>
      <c r="CC10" s="9"/>
      <c r="CD10" s="9" t="s">
        <v>74</v>
      </c>
      <c r="CE10" s="9"/>
      <c r="CF10" s="9"/>
      <c r="CG10" s="9"/>
      <c r="CH10" s="9" t="s">
        <v>75</v>
      </c>
      <c r="CI10" s="9"/>
      <c r="CJ10" s="9"/>
      <c r="CK10" s="9"/>
      <c r="CL10" s="9" t="s">
        <v>76</v>
      </c>
      <c r="CM10" s="9"/>
      <c r="CN10" s="9"/>
      <c r="CO10" s="9"/>
      <c r="CP10" s="38"/>
      <c r="CQ10" s="7" t="s">
        <v>77</v>
      </c>
      <c r="CR10" s="7"/>
      <c r="CT10" s="39" t="s">
        <v>53</v>
      </c>
    </row>
    <row r="11" spans="1:103" ht="84.75" customHeight="1">
      <c r="A11" s="40"/>
      <c r="B11" s="41" t="s">
        <v>78</v>
      </c>
      <c r="C11" s="41" t="s">
        <v>40</v>
      </c>
      <c r="D11" s="41" t="s">
        <v>42</v>
      </c>
      <c r="E11" s="41" t="s">
        <v>79</v>
      </c>
      <c r="F11" s="41" t="s">
        <v>78</v>
      </c>
      <c r="G11" s="41" t="s">
        <v>40</v>
      </c>
      <c r="H11" s="41" t="s">
        <v>42</v>
      </c>
      <c r="I11" s="41" t="s">
        <v>79</v>
      </c>
      <c r="J11" s="41" t="s">
        <v>78</v>
      </c>
      <c r="K11" s="41" t="s">
        <v>40</v>
      </c>
      <c r="L11" s="41" t="s">
        <v>42</v>
      </c>
      <c r="M11" s="41" t="s">
        <v>79</v>
      </c>
      <c r="N11" s="41" t="s">
        <v>78</v>
      </c>
      <c r="O11" s="41" t="s">
        <v>40</v>
      </c>
      <c r="P11" s="41" t="s">
        <v>42</v>
      </c>
      <c r="Q11" s="41" t="s">
        <v>79</v>
      </c>
      <c r="R11" s="41" t="s">
        <v>78</v>
      </c>
      <c r="S11" s="41" t="s">
        <v>40</v>
      </c>
      <c r="T11" s="41" t="s">
        <v>40</v>
      </c>
      <c r="U11" s="41" t="s">
        <v>79</v>
      </c>
      <c r="V11" s="41" t="s">
        <v>78</v>
      </c>
      <c r="W11" s="41" t="s">
        <v>40</v>
      </c>
      <c r="X11" s="41" t="s">
        <v>42</v>
      </c>
      <c r="Y11" s="41" t="s">
        <v>79</v>
      </c>
      <c r="Z11" s="41" t="s">
        <v>78</v>
      </c>
      <c r="AA11" s="41" t="s">
        <v>40</v>
      </c>
      <c r="AB11" s="41" t="s">
        <v>42</v>
      </c>
      <c r="AC11" s="41" t="s">
        <v>79</v>
      </c>
      <c r="AD11" s="41" t="s">
        <v>78</v>
      </c>
      <c r="AE11" s="41" t="s">
        <v>40</v>
      </c>
      <c r="AF11" s="41" t="s">
        <v>42</v>
      </c>
      <c r="AG11" s="42" t="s">
        <v>79</v>
      </c>
      <c r="AH11" s="43" t="s">
        <v>78</v>
      </c>
      <c r="AI11" s="41" t="s">
        <v>40</v>
      </c>
      <c r="AJ11" s="41" t="s">
        <v>42</v>
      </c>
      <c r="AK11" s="41" t="s">
        <v>79</v>
      </c>
      <c r="AL11" s="41" t="s">
        <v>78</v>
      </c>
      <c r="AM11" s="41" t="s">
        <v>40</v>
      </c>
      <c r="AN11" s="41" t="s">
        <v>42</v>
      </c>
      <c r="AO11" s="41" t="s">
        <v>79</v>
      </c>
      <c r="AP11" s="41" t="s">
        <v>78</v>
      </c>
      <c r="AQ11" s="41" t="s">
        <v>40</v>
      </c>
      <c r="AR11" s="41" t="s">
        <v>42</v>
      </c>
      <c r="AS11" s="41" t="s">
        <v>79</v>
      </c>
      <c r="AT11" s="41" t="s">
        <v>78</v>
      </c>
      <c r="AU11" s="41" t="s">
        <v>40</v>
      </c>
      <c r="AV11" s="41" t="s">
        <v>42</v>
      </c>
      <c r="AW11" s="41" t="s">
        <v>79</v>
      </c>
      <c r="AX11" s="41" t="s">
        <v>78</v>
      </c>
      <c r="AY11" s="41" t="s">
        <v>40</v>
      </c>
      <c r="AZ11" s="41" t="s">
        <v>42</v>
      </c>
      <c r="BA11" s="41" t="s">
        <v>79</v>
      </c>
      <c r="BB11" s="41" t="s">
        <v>78</v>
      </c>
      <c r="BC11" s="41" t="s">
        <v>40</v>
      </c>
      <c r="BD11" s="41" t="s">
        <v>42</v>
      </c>
      <c r="BE11" s="41" t="s">
        <v>79</v>
      </c>
      <c r="BF11" s="41" t="s">
        <v>78</v>
      </c>
      <c r="BG11" s="41" t="s">
        <v>40</v>
      </c>
      <c r="BH11" s="41" t="s">
        <v>42</v>
      </c>
      <c r="BI11" s="41" t="s">
        <v>79</v>
      </c>
      <c r="BJ11" s="41" t="s">
        <v>78</v>
      </c>
      <c r="BK11" s="41" t="s">
        <v>40</v>
      </c>
      <c r="BL11" s="41" t="s">
        <v>42</v>
      </c>
      <c r="BM11" s="41" t="s">
        <v>79</v>
      </c>
      <c r="BN11" s="41" t="s">
        <v>78</v>
      </c>
      <c r="BO11" s="41" t="s">
        <v>40</v>
      </c>
      <c r="BP11" s="41" t="s">
        <v>42</v>
      </c>
      <c r="BQ11" s="41" t="s">
        <v>79</v>
      </c>
      <c r="BR11" s="41" t="s">
        <v>78</v>
      </c>
      <c r="BS11" s="41" t="s">
        <v>40</v>
      </c>
      <c r="BT11" s="41" t="s">
        <v>42</v>
      </c>
      <c r="BU11" s="41" t="s">
        <v>79</v>
      </c>
      <c r="BV11" s="41" t="s">
        <v>78</v>
      </c>
      <c r="BW11" s="41" t="s">
        <v>40</v>
      </c>
      <c r="BX11" s="41" t="s">
        <v>42</v>
      </c>
      <c r="BY11" s="41" t="s">
        <v>79</v>
      </c>
      <c r="BZ11" s="41" t="s">
        <v>78</v>
      </c>
      <c r="CA11" s="41" t="s">
        <v>40</v>
      </c>
      <c r="CB11" s="41" t="s">
        <v>42</v>
      </c>
      <c r="CC11" s="41" t="s">
        <v>79</v>
      </c>
      <c r="CD11" s="41" t="s">
        <v>78</v>
      </c>
      <c r="CE11" s="41" t="s">
        <v>40</v>
      </c>
      <c r="CF11" s="41" t="s">
        <v>42</v>
      </c>
      <c r="CG11" s="41" t="s">
        <v>79</v>
      </c>
      <c r="CH11" s="41" t="s">
        <v>78</v>
      </c>
      <c r="CI11" s="41" t="s">
        <v>40</v>
      </c>
      <c r="CJ11" s="41" t="s">
        <v>42</v>
      </c>
      <c r="CK11" s="41" t="s">
        <v>79</v>
      </c>
      <c r="CL11" s="41" t="s">
        <v>78</v>
      </c>
      <c r="CM11" s="41" t="s">
        <v>40</v>
      </c>
      <c r="CN11" s="41" t="s">
        <v>42</v>
      </c>
      <c r="CO11" s="41" t="s">
        <v>79</v>
      </c>
      <c r="CP11" s="44"/>
      <c r="CQ11" s="45" t="s">
        <v>40</v>
      </c>
      <c r="CR11" s="45" t="s">
        <v>42</v>
      </c>
      <c r="CT11" s="39"/>
    </row>
    <row r="12" spans="1:103" ht="84.75" customHeight="1">
      <c r="A12" s="46" t="s">
        <v>80</v>
      </c>
      <c r="B12" s="47">
        <v>1</v>
      </c>
      <c r="C12" s="47">
        <v>4987.5</v>
      </c>
      <c r="D12" s="48">
        <v>7580</v>
      </c>
      <c r="E12" s="49">
        <f t="shared" ref="E12:E21" si="0">(D12-C12)/C12</f>
        <v>0.51979949874686715</v>
      </c>
      <c r="F12" s="50">
        <v>1</v>
      </c>
      <c r="G12" s="51">
        <v>9262.5</v>
      </c>
      <c r="H12" s="52">
        <v>18580</v>
      </c>
      <c r="I12" s="49">
        <f t="shared" ref="I12:I21" si="1">(H12-G12)/G12</f>
        <v>1.0059379217273954</v>
      </c>
      <c r="J12" s="50">
        <v>1</v>
      </c>
      <c r="K12" s="50">
        <v>14250</v>
      </c>
      <c r="L12" s="52">
        <v>13580</v>
      </c>
      <c r="M12" s="49">
        <f t="shared" ref="M12:M21" si="2">(L12-K12)/K12</f>
        <v>-4.7017543859649125E-2</v>
      </c>
      <c r="N12" s="50">
        <v>1</v>
      </c>
      <c r="O12" s="50">
        <v>8550</v>
      </c>
      <c r="P12" s="52">
        <v>7580</v>
      </c>
      <c r="Q12" s="49">
        <f t="shared" ref="Q12:Q21" si="3">(P12-O12)/O12</f>
        <v>-0.11345029239766082</v>
      </c>
      <c r="R12" s="50">
        <v>1</v>
      </c>
      <c r="S12" s="51">
        <v>3562.5</v>
      </c>
      <c r="T12" s="52">
        <v>5580</v>
      </c>
      <c r="U12" s="49">
        <f t="shared" ref="U12:U21" si="4">(T12-S12)/S12</f>
        <v>0.56631578947368422</v>
      </c>
      <c r="V12" s="50">
        <v>1</v>
      </c>
      <c r="W12" s="50">
        <v>22087.5</v>
      </c>
      <c r="X12" s="52">
        <v>15580</v>
      </c>
      <c r="Y12" s="49">
        <f t="shared" ref="Y12:Y21" si="5">(X12-W12)/W12</f>
        <v>-0.29462365591397849</v>
      </c>
      <c r="Z12" s="50">
        <v>1</v>
      </c>
      <c r="AA12" s="50">
        <v>4275</v>
      </c>
      <c r="AB12" s="53"/>
      <c r="AC12" s="49">
        <f t="shared" ref="AC12:AC21" si="6">(AB12-AA12)/AA12</f>
        <v>-1</v>
      </c>
      <c r="AD12" s="50">
        <v>1</v>
      </c>
      <c r="AE12" s="50">
        <v>4275</v>
      </c>
      <c r="AF12" s="52">
        <v>3080</v>
      </c>
      <c r="AG12" s="54">
        <f t="shared" ref="AG12:AG21" si="7">(AF12-AE12)/AE12</f>
        <v>-0.27953216374269008</v>
      </c>
      <c r="AH12" s="55">
        <v>1</v>
      </c>
      <c r="AI12" s="50">
        <v>1500</v>
      </c>
      <c r="AJ12" s="52">
        <v>2950</v>
      </c>
      <c r="AK12" s="49">
        <f t="shared" ref="AK12:AK21" si="8">(AJ12-AI12)/AI12</f>
        <v>0.96666666666666667</v>
      </c>
      <c r="AL12" s="50">
        <v>1</v>
      </c>
      <c r="AM12" s="50">
        <v>7000</v>
      </c>
      <c r="AN12" s="52">
        <v>1500</v>
      </c>
      <c r="AO12" s="49">
        <f t="shared" ref="AO12:AO21" si="9">(AN12-AM12)/AM12</f>
        <v>-0.7857142857142857</v>
      </c>
      <c r="AP12" s="50">
        <v>1</v>
      </c>
      <c r="AQ12" s="50">
        <v>7500</v>
      </c>
      <c r="AR12" s="52">
        <v>3150</v>
      </c>
      <c r="AS12" s="49">
        <f t="shared" ref="AS12:AS21" si="10">(AR12-AQ12)/AQ12</f>
        <v>-0.57999999999999996</v>
      </c>
      <c r="AT12" s="50">
        <v>1</v>
      </c>
      <c r="AU12" s="50">
        <v>3000</v>
      </c>
      <c r="AV12" s="52">
        <v>1000</v>
      </c>
      <c r="AW12" s="49">
        <f t="shared" ref="AW12:AW21" si="11">(AV12-AU12)/AU12</f>
        <v>-0.66666666666666663</v>
      </c>
      <c r="AX12" s="50">
        <v>1</v>
      </c>
      <c r="AY12" s="50">
        <v>5000</v>
      </c>
      <c r="AZ12" s="52">
        <v>1650</v>
      </c>
      <c r="BA12" s="49">
        <f t="shared" ref="BA12:BA21" si="12">(AZ12-AY12)/AY12</f>
        <v>-0.67</v>
      </c>
      <c r="BB12" s="50">
        <v>0</v>
      </c>
      <c r="BC12" s="50"/>
      <c r="BD12" s="52"/>
      <c r="BE12" s="49"/>
      <c r="BF12" s="50">
        <v>1</v>
      </c>
      <c r="BG12" s="50">
        <v>3250</v>
      </c>
      <c r="BH12" s="52">
        <v>2500</v>
      </c>
      <c r="BI12" s="49">
        <f>(BH12-BG12)/BG12</f>
        <v>-0.23076923076923078</v>
      </c>
      <c r="BJ12" s="50">
        <v>1</v>
      </c>
      <c r="BK12" s="50">
        <v>3000</v>
      </c>
      <c r="BL12" s="52">
        <v>1300</v>
      </c>
      <c r="BM12" s="49">
        <f>(BL12-BK12)/BK12</f>
        <v>-0.56666666666666665</v>
      </c>
      <c r="BN12" s="50">
        <v>1</v>
      </c>
      <c r="BO12" s="50">
        <v>1500</v>
      </c>
      <c r="BP12" s="52">
        <v>1150</v>
      </c>
      <c r="BQ12" s="49">
        <f>(BP12-BO12)/BO12</f>
        <v>-0.23333333333333334</v>
      </c>
      <c r="BR12" s="50">
        <v>0</v>
      </c>
      <c r="BS12" s="50"/>
      <c r="BT12" s="52"/>
      <c r="BU12" s="49"/>
      <c r="BV12" s="50">
        <v>0</v>
      </c>
      <c r="BW12" s="50"/>
      <c r="BX12" s="52"/>
      <c r="BY12" s="49"/>
      <c r="BZ12" s="50">
        <v>1</v>
      </c>
      <c r="CA12" s="50">
        <v>12000</v>
      </c>
      <c r="CB12" s="52">
        <v>4750</v>
      </c>
      <c r="CC12" s="49">
        <f>(CB12-CA12)/CA12</f>
        <v>-0.60416666666666663</v>
      </c>
      <c r="CD12" s="50">
        <v>0</v>
      </c>
      <c r="CE12" s="50"/>
      <c r="CF12" s="52"/>
      <c r="CG12" s="49"/>
      <c r="CH12" s="50">
        <v>0</v>
      </c>
      <c r="CI12" s="50"/>
      <c r="CJ12" s="52"/>
      <c r="CK12" s="49"/>
      <c r="CL12" s="50">
        <v>0</v>
      </c>
      <c r="CM12" s="50"/>
      <c r="CN12" s="52"/>
      <c r="CO12" s="49"/>
      <c r="CP12" s="56"/>
      <c r="CQ12" s="57">
        <f t="shared" ref="CQ12:CQ18" si="13">B12*C12+F12*G12+J12*K12+N12*O12+R12*S12+V12*W12+Z12*AA12+AD12*AE12+AH12+AI12+AL12*AM12+AP12*AQ12+AT12*AU12+AX12*AY12+BB12*BC12+BF12*BG12+BJ12*BK12+BN12*BO12+BR12*BS12+BV12*BW12+BZ12*CA12+CD12*CE12+CH12*CI12+CL12*CM12</f>
        <v>115001</v>
      </c>
      <c r="CR12" s="58">
        <f t="shared" ref="CR12:CR18" si="14">B12*D12+F12*H12+J12*L12+N12*P12+R12*T12+V12*X12+Z12*AB12+AD12*AF12+AH12*AJ12+AL12*AN12+AP12*AR12+AT12*AV12+AX12*AZ12+BB12*BD12+BF12*BH12+BJ12*BL12+BN12*BP12+BR12*BT12+BV12*BX12+BZ12*CB12+CD12*CF12+CH12*CJ12+CL12*CN12</f>
        <v>91510</v>
      </c>
      <c r="CS12" s="49">
        <f t="shared" ref="CS12:CS21" si="15">(CR12-CQ12)/CQ12</f>
        <v>-0.20426778897574804</v>
      </c>
      <c r="CT12" s="59" t="s">
        <v>80</v>
      </c>
    </row>
    <row r="13" spans="1:103" ht="84.75" customHeight="1">
      <c r="A13" s="46" t="s">
        <v>81</v>
      </c>
      <c r="B13" s="47">
        <v>1</v>
      </c>
      <c r="C13" s="60">
        <v>7000</v>
      </c>
      <c r="D13" s="61"/>
      <c r="E13" s="49">
        <f t="shared" si="0"/>
        <v>-1</v>
      </c>
      <c r="F13" s="50">
        <v>1</v>
      </c>
      <c r="G13" s="51">
        <v>10000</v>
      </c>
      <c r="H13" s="53"/>
      <c r="I13" s="49">
        <f t="shared" si="1"/>
        <v>-1</v>
      </c>
      <c r="J13" s="50">
        <v>1</v>
      </c>
      <c r="K13" s="51">
        <v>17500</v>
      </c>
      <c r="L13" s="52">
        <v>55300</v>
      </c>
      <c r="M13" s="49">
        <f t="shared" si="2"/>
        <v>2.16</v>
      </c>
      <c r="N13" s="50">
        <v>1</v>
      </c>
      <c r="O13" s="51">
        <v>7500</v>
      </c>
      <c r="P13" s="52">
        <v>28325</v>
      </c>
      <c r="Q13" s="49">
        <f t="shared" si="3"/>
        <v>2.7766666666666668</v>
      </c>
      <c r="R13" s="50">
        <v>1</v>
      </c>
      <c r="S13" s="51">
        <v>6000</v>
      </c>
      <c r="T13" s="52">
        <v>19200</v>
      </c>
      <c r="U13" s="49">
        <f t="shared" si="4"/>
        <v>2.2000000000000002</v>
      </c>
      <c r="V13" s="50">
        <v>1</v>
      </c>
      <c r="W13" s="51">
        <v>72000</v>
      </c>
      <c r="X13" s="52">
        <v>39000</v>
      </c>
      <c r="Y13" s="49">
        <f t="shared" si="5"/>
        <v>-0.45833333333333331</v>
      </c>
      <c r="Z13" s="50">
        <v>1</v>
      </c>
      <c r="AA13" s="51">
        <v>6000</v>
      </c>
      <c r="AB13" s="53"/>
      <c r="AC13" s="49">
        <f t="shared" si="6"/>
        <v>-1</v>
      </c>
      <c r="AD13" s="50">
        <v>1</v>
      </c>
      <c r="AE13" s="51">
        <v>6000</v>
      </c>
      <c r="AF13" s="52">
        <v>7700</v>
      </c>
      <c r="AG13" s="54">
        <f t="shared" si="7"/>
        <v>0.28333333333333333</v>
      </c>
      <c r="AH13" s="55">
        <v>1</v>
      </c>
      <c r="AI13" s="50">
        <v>6000</v>
      </c>
      <c r="AJ13" s="52">
        <v>14300</v>
      </c>
      <c r="AK13" s="49">
        <f t="shared" si="8"/>
        <v>1.3833333333333333</v>
      </c>
      <c r="AL13" s="50">
        <v>1</v>
      </c>
      <c r="AM13" s="50">
        <v>10000</v>
      </c>
      <c r="AN13" s="52">
        <v>9750</v>
      </c>
      <c r="AO13" s="49">
        <f t="shared" si="9"/>
        <v>-2.5000000000000001E-2</v>
      </c>
      <c r="AP13" s="50">
        <v>0</v>
      </c>
      <c r="AQ13" s="50"/>
      <c r="AR13" s="52"/>
      <c r="AS13" s="49" t="e">
        <f t="shared" si="10"/>
        <v>#DIV/0!</v>
      </c>
      <c r="AT13" s="50">
        <v>1</v>
      </c>
      <c r="AU13" s="50">
        <v>8000</v>
      </c>
      <c r="AV13" s="52">
        <v>8160</v>
      </c>
      <c r="AW13" s="49">
        <f t="shared" si="11"/>
        <v>0.02</v>
      </c>
      <c r="AX13" s="50">
        <v>0</v>
      </c>
      <c r="AY13" s="50"/>
      <c r="AZ13" s="52"/>
      <c r="BA13" s="49" t="e">
        <f t="shared" si="12"/>
        <v>#DIV/0!</v>
      </c>
      <c r="BB13" s="50">
        <v>0</v>
      </c>
      <c r="BC13" s="50"/>
      <c r="BD13" s="52"/>
      <c r="BE13" s="49"/>
      <c r="BF13" s="50">
        <v>0</v>
      </c>
      <c r="BG13" s="50"/>
      <c r="BH13" s="52"/>
      <c r="BI13" s="49"/>
      <c r="BJ13" s="50">
        <v>1</v>
      </c>
      <c r="BK13" s="50">
        <v>3000</v>
      </c>
      <c r="BL13" s="52">
        <v>9750</v>
      </c>
      <c r="BM13" s="49">
        <f>(BL13-BK13)/BK13</f>
        <v>2.25</v>
      </c>
      <c r="BN13" s="50">
        <v>0</v>
      </c>
      <c r="BO13" s="50"/>
      <c r="BP13" s="53">
        <v>5200</v>
      </c>
      <c r="BQ13" s="62"/>
      <c r="BR13" s="50">
        <v>1</v>
      </c>
      <c r="BS13" s="50">
        <v>3000</v>
      </c>
      <c r="BT13" s="53"/>
      <c r="BU13" s="62">
        <f>(BT13-BS13)/BS13</f>
        <v>-1</v>
      </c>
      <c r="BV13" s="50">
        <v>1</v>
      </c>
      <c r="BW13" s="50">
        <v>5000</v>
      </c>
      <c r="BX13" s="53"/>
      <c r="BY13" s="62">
        <f>(BX13-BW13)/BW13</f>
        <v>-1</v>
      </c>
      <c r="BZ13" s="50">
        <v>1</v>
      </c>
      <c r="CA13" s="50">
        <v>17000</v>
      </c>
      <c r="CB13" s="52">
        <v>9750</v>
      </c>
      <c r="CC13" s="49">
        <f>(CB13-CA13)/CA13</f>
        <v>-0.4264705882352941</v>
      </c>
      <c r="CD13" s="50">
        <v>0</v>
      </c>
      <c r="CE13" s="50"/>
      <c r="CF13" s="52"/>
      <c r="CG13" s="49"/>
      <c r="CH13" s="50">
        <v>0</v>
      </c>
      <c r="CI13" s="50"/>
      <c r="CJ13" s="52"/>
      <c r="CK13" s="49"/>
      <c r="CL13" s="50">
        <v>0</v>
      </c>
      <c r="CM13" s="50"/>
      <c r="CN13" s="52"/>
      <c r="CO13" s="49"/>
      <c r="CP13" s="56"/>
      <c r="CQ13" s="57">
        <f t="shared" si="13"/>
        <v>184001</v>
      </c>
      <c r="CR13" s="58">
        <f t="shared" si="14"/>
        <v>201235</v>
      </c>
      <c r="CS13" s="49">
        <f t="shared" si="15"/>
        <v>9.3662534442747594E-2</v>
      </c>
      <c r="CT13" s="59" t="s">
        <v>81</v>
      </c>
    </row>
    <row r="14" spans="1:103" ht="84.75" customHeight="1">
      <c r="A14" s="46" t="s">
        <v>82</v>
      </c>
      <c r="B14" s="47">
        <v>1</v>
      </c>
      <c r="C14" s="47">
        <v>10687.5</v>
      </c>
      <c r="D14" s="48">
        <v>27650</v>
      </c>
      <c r="E14" s="49">
        <f t="shared" si="0"/>
        <v>1.5871345029239765</v>
      </c>
      <c r="F14" s="50">
        <v>1</v>
      </c>
      <c r="G14" s="50">
        <v>16031.25</v>
      </c>
      <c r="H14" s="52">
        <v>15650</v>
      </c>
      <c r="I14" s="49">
        <f t="shared" si="1"/>
        <v>-2.3781676413255362E-2</v>
      </c>
      <c r="J14" s="50">
        <v>1</v>
      </c>
      <c r="K14" s="50">
        <v>21375</v>
      </c>
      <c r="L14" s="52">
        <v>10650</v>
      </c>
      <c r="M14" s="49">
        <f t="shared" si="2"/>
        <v>-0.50175438596491229</v>
      </c>
      <c r="N14" s="50">
        <v>1</v>
      </c>
      <c r="O14" s="50">
        <v>10687.5</v>
      </c>
      <c r="P14" s="52">
        <v>5650</v>
      </c>
      <c r="Q14" s="49">
        <f t="shared" si="3"/>
        <v>-0.47134502923976607</v>
      </c>
      <c r="R14" s="50">
        <v>1</v>
      </c>
      <c r="S14" s="50">
        <v>8550</v>
      </c>
      <c r="T14" s="52">
        <v>7650</v>
      </c>
      <c r="U14" s="49">
        <f t="shared" si="4"/>
        <v>-0.10526315789473684</v>
      </c>
      <c r="V14" s="50">
        <v>1</v>
      </c>
      <c r="W14" s="63">
        <v>29925</v>
      </c>
      <c r="X14" s="52">
        <v>8650</v>
      </c>
      <c r="Y14" s="49">
        <f t="shared" si="5"/>
        <v>-0.71094402673350043</v>
      </c>
      <c r="Z14" s="50">
        <v>1</v>
      </c>
      <c r="AA14" s="50">
        <v>5342.75</v>
      </c>
      <c r="AB14" s="53"/>
      <c r="AC14" s="49">
        <f t="shared" si="6"/>
        <v>-1</v>
      </c>
      <c r="AD14" s="50">
        <v>1</v>
      </c>
      <c r="AE14" s="50">
        <v>4275</v>
      </c>
      <c r="AF14" s="52">
        <v>3650</v>
      </c>
      <c r="AG14" s="54">
        <f t="shared" si="7"/>
        <v>-0.14619883040935672</v>
      </c>
      <c r="AH14" s="55">
        <v>1</v>
      </c>
      <c r="AI14" s="50">
        <v>3000</v>
      </c>
      <c r="AJ14" s="52">
        <v>3500</v>
      </c>
      <c r="AK14" s="49">
        <f t="shared" si="8"/>
        <v>0.16666666666666666</v>
      </c>
      <c r="AL14" s="50">
        <v>0</v>
      </c>
      <c r="AM14" s="50"/>
      <c r="AN14" s="52"/>
      <c r="AO14" s="49" t="e">
        <f t="shared" si="9"/>
        <v>#DIV/0!</v>
      </c>
      <c r="AP14" s="50">
        <v>1</v>
      </c>
      <c r="AQ14" s="50">
        <v>5000</v>
      </c>
      <c r="AR14" s="52">
        <v>3000</v>
      </c>
      <c r="AS14" s="49">
        <f t="shared" si="10"/>
        <v>-0.4</v>
      </c>
      <c r="AT14" s="50">
        <v>0</v>
      </c>
      <c r="AU14" s="50"/>
      <c r="AV14" s="52"/>
      <c r="AW14" s="49" t="e">
        <f t="shared" si="11"/>
        <v>#DIV/0!</v>
      </c>
      <c r="AX14" s="50">
        <v>1</v>
      </c>
      <c r="AY14" s="50">
        <v>5000</v>
      </c>
      <c r="AZ14" s="52">
        <v>1000</v>
      </c>
      <c r="BA14" s="49">
        <f t="shared" si="12"/>
        <v>-0.8</v>
      </c>
      <c r="BB14" s="50">
        <v>0</v>
      </c>
      <c r="BC14" s="50"/>
      <c r="BD14" s="52"/>
      <c r="BE14" s="49"/>
      <c r="BF14" s="50">
        <v>1</v>
      </c>
      <c r="BG14" s="50">
        <v>3250</v>
      </c>
      <c r="BH14" s="52">
        <v>4000</v>
      </c>
      <c r="BI14" s="49">
        <f t="shared" ref="BI14:BI21" si="16">(BH14-BG14)/BG14</f>
        <v>0.23076923076923078</v>
      </c>
      <c r="BJ14" s="50">
        <v>1</v>
      </c>
      <c r="BK14" s="50">
        <v>3000</v>
      </c>
      <c r="BL14" s="52">
        <v>2000</v>
      </c>
      <c r="BM14" s="49">
        <f>(BL14-BK14)/BK14</f>
        <v>-0.33333333333333331</v>
      </c>
      <c r="BN14" s="50">
        <v>1</v>
      </c>
      <c r="BO14" s="50">
        <v>1000</v>
      </c>
      <c r="BP14" s="52">
        <v>2000</v>
      </c>
      <c r="BQ14" s="49">
        <f>(BP14-BO14)/BO14</f>
        <v>1</v>
      </c>
      <c r="BR14" s="50">
        <v>0</v>
      </c>
      <c r="BS14" s="50"/>
      <c r="BT14" s="52"/>
      <c r="BU14" s="49"/>
      <c r="BV14" s="50">
        <v>0</v>
      </c>
      <c r="BW14" s="50"/>
      <c r="BX14" s="52"/>
      <c r="BY14" s="49"/>
      <c r="BZ14" s="50">
        <v>0</v>
      </c>
      <c r="CA14" s="50"/>
      <c r="CB14" s="52"/>
      <c r="CC14" s="49"/>
      <c r="CD14" s="50">
        <v>0</v>
      </c>
      <c r="CE14" s="50"/>
      <c r="CF14" s="52"/>
      <c r="CG14" s="49"/>
      <c r="CH14" s="50">
        <v>0</v>
      </c>
      <c r="CI14" s="50"/>
      <c r="CJ14" s="52"/>
      <c r="CK14" s="49"/>
      <c r="CL14" s="50">
        <v>0</v>
      </c>
      <c r="CM14" s="50"/>
      <c r="CN14" s="52"/>
      <c r="CO14" s="49"/>
      <c r="CP14" s="56"/>
      <c r="CQ14" s="57">
        <f t="shared" si="13"/>
        <v>127125</v>
      </c>
      <c r="CR14" s="64">
        <f t="shared" si="14"/>
        <v>95050</v>
      </c>
      <c r="CS14" s="49">
        <f t="shared" si="15"/>
        <v>-0.25231071779744346</v>
      </c>
      <c r="CT14" s="59" t="s">
        <v>82</v>
      </c>
    </row>
    <row r="15" spans="1:103" ht="84.75" customHeight="1">
      <c r="A15" s="46" t="s">
        <v>83</v>
      </c>
      <c r="B15" s="47">
        <v>1</v>
      </c>
      <c r="C15" s="47">
        <v>4195.2</v>
      </c>
      <c r="D15" s="48">
        <v>4100</v>
      </c>
      <c r="E15" s="49">
        <f t="shared" si="0"/>
        <v>-2.2692601067887067E-2</v>
      </c>
      <c r="F15" s="50">
        <v>1</v>
      </c>
      <c r="G15" s="50">
        <v>2097.6</v>
      </c>
      <c r="H15" s="53"/>
      <c r="I15" s="49">
        <f t="shared" si="1"/>
        <v>-1</v>
      </c>
      <c r="J15" s="50">
        <v>1</v>
      </c>
      <c r="K15" s="50">
        <v>5244</v>
      </c>
      <c r="L15" s="52">
        <v>3875</v>
      </c>
      <c r="M15" s="49">
        <f t="shared" si="2"/>
        <v>-0.26106025934401222</v>
      </c>
      <c r="N15" s="50">
        <v>1</v>
      </c>
      <c r="O15" s="50">
        <v>3933</v>
      </c>
      <c r="P15" s="52">
        <v>2325</v>
      </c>
      <c r="Q15" s="49">
        <f t="shared" si="3"/>
        <v>-0.40884820747520978</v>
      </c>
      <c r="R15" s="50">
        <v>1</v>
      </c>
      <c r="S15" s="50">
        <v>1311</v>
      </c>
      <c r="T15" s="52">
        <v>1240</v>
      </c>
      <c r="U15" s="49">
        <f t="shared" si="4"/>
        <v>-5.4157131960335621E-2</v>
      </c>
      <c r="V15" s="50">
        <v>1</v>
      </c>
      <c r="W15" s="51">
        <v>4000</v>
      </c>
      <c r="X15" s="52">
        <v>1550</v>
      </c>
      <c r="Y15" s="49">
        <f t="shared" si="5"/>
        <v>-0.61250000000000004</v>
      </c>
      <c r="Z15" s="50">
        <v>1</v>
      </c>
      <c r="AA15" s="50">
        <v>1311</v>
      </c>
      <c r="AB15" s="52">
        <v>2325</v>
      </c>
      <c r="AC15" s="49">
        <f t="shared" si="6"/>
        <v>0.77345537757437066</v>
      </c>
      <c r="AD15" s="50">
        <v>1</v>
      </c>
      <c r="AE15" s="51">
        <v>1573.2</v>
      </c>
      <c r="AF15" s="52">
        <v>1550</v>
      </c>
      <c r="AG15" s="54">
        <f t="shared" si="7"/>
        <v>-1.4747012458682967E-2</v>
      </c>
      <c r="AH15" s="55">
        <v>1</v>
      </c>
      <c r="AI15" s="50">
        <v>1000</v>
      </c>
      <c r="AJ15" s="52">
        <v>1250</v>
      </c>
      <c r="AK15" s="49">
        <f t="shared" si="8"/>
        <v>0.25</v>
      </c>
      <c r="AL15" s="50">
        <v>0</v>
      </c>
      <c r="AM15" s="50"/>
      <c r="AN15" s="52"/>
      <c r="AO15" s="49" t="e">
        <f t="shared" si="9"/>
        <v>#DIV/0!</v>
      </c>
      <c r="AP15" s="50">
        <v>0</v>
      </c>
      <c r="AQ15" s="50"/>
      <c r="AR15" s="52"/>
      <c r="AS15" s="49" t="e">
        <f t="shared" si="10"/>
        <v>#DIV/0!</v>
      </c>
      <c r="AT15" s="50">
        <v>0</v>
      </c>
      <c r="AU15" s="50"/>
      <c r="AV15" s="52"/>
      <c r="AW15" s="49" t="e">
        <f t="shared" si="11"/>
        <v>#DIV/0!</v>
      </c>
      <c r="AX15" s="50">
        <v>0</v>
      </c>
      <c r="AY15" s="50"/>
      <c r="AZ15" s="52"/>
      <c r="BA15" s="49" t="e">
        <f t="shared" si="12"/>
        <v>#DIV/0!</v>
      </c>
      <c r="BB15" s="50">
        <v>0</v>
      </c>
      <c r="BC15" s="50"/>
      <c r="BD15" s="52"/>
      <c r="BE15" s="49"/>
      <c r="BF15" s="50">
        <v>1</v>
      </c>
      <c r="BG15" s="50">
        <v>3250</v>
      </c>
      <c r="BH15" s="52">
        <v>3500</v>
      </c>
      <c r="BI15" s="49">
        <f t="shared" si="16"/>
        <v>7.6923076923076927E-2</v>
      </c>
      <c r="BJ15" s="50">
        <v>1</v>
      </c>
      <c r="BK15" s="50">
        <v>3000</v>
      </c>
      <c r="BL15" s="52">
        <v>1300</v>
      </c>
      <c r="BM15" s="49">
        <f>(BL15-BK15)/BK15</f>
        <v>-0.56666666666666665</v>
      </c>
      <c r="BN15" s="50">
        <v>0</v>
      </c>
      <c r="BO15" s="50"/>
      <c r="BP15" s="52"/>
      <c r="BQ15" s="49"/>
      <c r="BR15" s="50">
        <v>0</v>
      </c>
      <c r="BS15" s="50"/>
      <c r="BT15" s="52"/>
      <c r="BU15" s="49"/>
      <c r="BV15" s="50">
        <v>0</v>
      </c>
      <c r="BW15" s="50"/>
      <c r="BX15" s="52"/>
      <c r="BY15" s="49"/>
      <c r="BZ15" s="50">
        <v>0</v>
      </c>
      <c r="CA15" s="50"/>
      <c r="CB15" s="52"/>
      <c r="CC15" s="49"/>
      <c r="CD15" s="50">
        <v>0</v>
      </c>
      <c r="CE15" s="50"/>
      <c r="CF15" s="52"/>
      <c r="CG15" s="49"/>
      <c r="CH15" s="50">
        <v>0</v>
      </c>
      <c r="CI15" s="50"/>
      <c r="CJ15" s="52"/>
      <c r="CK15" s="49"/>
      <c r="CL15" s="50">
        <v>0</v>
      </c>
      <c r="CM15" s="50"/>
      <c r="CN15" s="52"/>
      <c r="CO15" s="49"/>
      <c r="CP15" s="56"/>
      <c r="CQ15" s="57">
        <f t="shared" si="13"/>
        <v>30916</v>
      </c>
      <c r="CR15" s="58">
        <f t="shared" si="14"/>
        <v>23015</v>
      </c>
      <c r="CS15" s="49">
        <f t="shared" si="15"/>
        <v>-0.25556346228490101</v>
      </c>
      <c r="CT15" s="59" t="s">
        <v>83</v>
      </c>
    </row>
    <row r="16" spans="1:103" ht="84.75" customHeight="1">
      <c r="A16" s="46" t="s">
        <v>84</v>
      </c>
      <c r="B16" s="47">
        <v>1</v>
      </c>
      <c r="C16" s="47">
        <v>5851.1639999999998</v>
      </c>
      <c r="D16" s="60">
        <v>6620</v>
      </c>
      <c r="E16" s="49">
        <f t="shared" si="0"/>
        <v>0.13139881227051578</v>
      </c>
      <c r="F16" s="50">
        <v>1</v>
      </c>
      <c r="G16" s="50">
        <v>8451.6813299999994</v>
      </c>
      <c r="H16" s="51">
        <v>29500</v>
      </c>
      <c r="I16" s="49">
        <f t="shared" si="1"/>
        <v>2.490429755708738</v>
      </c>
      <c r="J16" s="50">
        <v>1</v>
      </c>
      <c r="K16" s="50">
        <v>13002.586667</v>
      </c>
      <c r="L16" s="51">
        <v>23780</v>
      </c>
      <c r="M16" s="49">
        <f t="shared" si="2"/>
        <v>0.82886687157045513</v>
      </c>
      <c r="N16" s="50">
        <v>1</v>
      </c>
      <c r="O16" s="50">
        <v>7801.5519999999997</v>
      </c>
      <c r="P16" s="51">
        <v>11200</v>
      </c>
      <c r="Q16" s="49">
        <f t="shared" si="3"/>
        <v>0.43561178596258804</v>
      </c>
      <c r="R16" s="50">
        <v>1</v>
      </c>
      <c r="S16" s="50">
        <v>3250.646667</v>
      </c>
      <c r="T16" s="51">
        <v>6620</v>
      </c>
      <c r="U16" s="49">
        <f t="shared" si="4"/>
        <v>1.0365178618780964</v>
      </c>
      <c r="V16" s="50">
        <v>1</v>
      </c>
      <c r="W16" s="50">
        <v>16253.233329999999</v>
      </c>
      <c r="X16" s="51">
        <v>35220</v>
      </c>
      <c r="Y16" s="49">
        <f t="shared" si="5"/>
        <v>1.1669534476559442</v>
      </c>
      <c r="Z16" s="50">
        <v>1</v>
      </c>
      <c r="AA16" s="50">
        <v>5851.1639999999998</v>
      </c>
      <c r="AB16" s="51">
        <v>5900</v>
      </c>
      <c r="AC16" s="49">
        <f t="shared" si="6"/>
        <v>8.3463734737225341E-3</v>
      </c>
      <c r="AD16" s="50">
        <v>1</v>
      </c>
      <c r="AE16" s="50">
        <v>4550.9053329999997</v>
      </c>
      <c r="AF16" s="51">
        <v>7765</v>
      </c>
      <c r="AG16" s="54">
        <f t="shared" si="7"/>
        <v>0.70625390594122484</v>
      </c>
      <c r="AH16" s="55">
        <v>1</v>
      </c>
      <c r="AI16" s="50">
        <v>3200</v>
      </c>
      <c r="AJ16" s="52">
        <v>3360</v>
      </c>
      <c r="AK16" s="49">
        <f t="shared" si="8"/>
        <v>0.05</v>
      </c>
      <c r="AL16" s="50">
        <v>0</v>
      </c>
      <c r="AM16" s="50"/>
      <c r="AN16" s="52"/>
      <c r="AO16" s="49" t="e">
        <f t="shared" si="9"/>
        <v>#DIV/0!</v>
      </c>
      <c r="AP16" s="50">
        <v>0</v>
      </c>
      <c r="AQ16" s="50"/>
      <c r="AR16" s="52"/>
      <c r="AS16" s="49" t="e">
        <f t="shared" si="10"/>
        <v>#DIV/0!</v>
      </c>
      <c r="AT16" s="50">
        <v>1</v>
      </c>
      <c r="AU16" s="50">
        <v>8650</v>
      </c>
      <c r="AV16" s="52">
        <v>8160</v>
      </c>
      <c r="AW16" s="49">
        <f t="shared" si="11"/>
        <v>-5.6647398843930635E-2</v>
      </c>
      <c r="AX16" s="50">
        <v>0</v>
      </c>
      <c r="AY16" s="50"/>
      <c r="AZ16" s="52"/>
      <c r="BA16" s="49" t="e">
        <f t="shared" si="12"/>
        <v>#DIV/0!</v>
      </c>
      <c r="BB16" s="50">
        <v>1</v>
      </c>
      <c r="BC16" s="50">
        <v>3000</v>
      </c>
      <c r="BD16" s="53"/>
      <c r="BE16" s="62">
        <f>(BD16-BC16)/BC16</f>
        <v>-1</v>
      </c>
      <c r="BF16" s="50">
        <v>1</v>
      </c>
      <c r="BG16" s="50">
        <v>3250</v>
      </c>
      <c r="BH16" s="52">
        <v>2600</v>
      </c>
      <c r="BI16" s="49">
        <f t="shared" si="16"/>
        <v>-0.2</v>
      </c>
      <c r="BJ16" s="50">
        <v>0</v>
      </c>
      <c r="BK16" s="50"/>
      <c r="BL16" s="52"/>
      <c r="BM16" s="49"/>
      <c r="BN16" s="50">
        <v>1</v>
      </c>
      <c r="BO16" s="50">
        <v>1000</v>
      </c>
      <c r="BP16" s="52">
        <v>1560</v>
      </c>
      <c r="BQ16" s="49">
        <f t="shared" ref="BQ16:BQ21" si="17">(BP16-BO16)/BO16</f>
        <v>0.56000000000000005</v>
      </c>
      <c r="BR16" s="50">
        <v>1</v>
      </c>
      <c r="BS16" s="50">
        <v>5000</v>
      </c>
      <c r="BT16" s="53"/>
      <c r="BU16" s="62">
        <f t="shared" ref="BU16:BU21" si="18">(BT16-BS16)/BS16</f>
        <v>-1</v>
      </c>
      <c r="BV16" s="50">
        <v>1</v>
      </c>
      <c r="BW16" s="50">
        <v>5000</v>
      </c>
      <c r="BX16" s="52">
        <v>13600</v>
      </c>
      <c r="BY16" s="49">
        <f>(BX16-BW16)/BW16</f>
        <v>1.72</v>
      </c>
      <c r="BZ16" s="50">
        <v>0</v>
      </c>
      <c r="CA16" s="50"/>
      <c r="CB16" s="52"/>
      <c r="CC16" s="49"/>
      <c r="CD16" s="50">
        <v>0</v>
      </c>
      <c r="CE16" s="50"/>
      <c r="CF16" s="52"/>
      <c r="CG16" s="49"/>
      <c r="CH16" s="50">
        <v>0</v>
      </c>
      <c r="CI16" s="50"/>
      <c r="CJ16" s="52"/>
      <c r="CK16" s="49"/>
      <c r="CL16" s="50">
        <v>0</v>
      </c>
      <c r="CM16" s="50"/>
      <c r="CN16" s="52"/>
      <c r="CO16" s="49"/>
      <c r="CP16" s="56"/>
      <c r="CQ16" s="57">
        <f t="shared" si="13"/>
        <v>94113.933327000006</v>
      </c>
      <c r="CR16" s="64">
        <f t="shared" si="14"/>
        <v>155885</v>
      </c>
      <c r="CS16" s="49">
        <f t="shared" si="15"/>
        <v>0.65634348166467205</v>
      </c>
      <c r="CT16" s="59" t="s">
        <v>84</v>
      </c>
      <c r="CX16" s="6" t="s">
        <v>85</v>
      </c>
      <c r="CY16" s="6"/>
    </row>
    <row r="17" spans="1:104" ht="84.75" customHeight="1">
      <c r="A17" s="46" t="s">
        <v>86</v>
      </c>
      <c r="B17" s="47">
        <v>1</v>
      </c>
      <c r="C17" s="60">
        <v>2500</v>
      </c>
      <c r="D17" s="61"/>
      <c r="E17" s="49">
        <f t="shared" si="0"/>
        <v>-1</v>
      </c>
      <c r="F17" s="50">
        <v>1</v>
      </c>
      <c r="G17" s="51">
        <v>6000</v>
      </c>
      <c r="H17" s="53"/>
      <c r="I17" s="49">
        <f t="shared" si="1"/>
        <v>-1</v>
      </c>
      <c r="J17" s="50">
        <v>1</v>
      </c>
      <c r="K17" s="51">
        <v>6000</v>
      </c>
      <c r="L17" s="53"/>
      <c r="M17" s="49">
        <f t="shared" si="2"/>
        <v>-1</v>
      </c>
      <c r="N17" s="50">
        <v>1</v>
      </c>
      <c r="O17" s="50">
        <v>6792.5</v>
      </c>
      <c r="P17" s="52">
        <v>3500</v>
      </c>
      <c r="Q17" s="49">
        <f t="shared" si="3"/>
        <v>-0.4847258005152742</v>
      </c>
      <c r="R17" s="50">
        <v>1</v>
      </c>
      <c r="S17" s="50">
        <v>5225</v>
      </c>
      <c r="T17" s="52">
        <v>2000</v>
      </c>
      <c r="U17" s="49">
        <f t="shared" si="4"/>
        <v>-0.61722488038277512</v>
      </c>
      <c r="V17" s="50">
        <v>1</v>
      </c>
      <c r="W17" s="51">
        <v>3135</v>
      </c>
      <c r="X17" s="52">
        <v>2000</v>
      </c>
      <c r="Y17" s="49">
        <f t="shared" si="5"/>
        <v>-0.36204146730462522</v>
      </c>
      <c r="Z17" s="50">
        <v>1</v>
      </c>
      <c r="AA17" s="51">
        <v>2000</v>
      </c>
      <c r="AB17" s="53"/>
      <c r="AC17" s="49">
        <f t="shared" si="6"/>
        <v>-1</v>
      </c>
      <c r="AD17" s="50">
        <v>1</v>
      </c>
      <c r="AE17" s="50">
        <v>3135</v>
      </c>
      <c r="AF17" s="52">
        <v>1050</v>
      </c>
      <c r="AG17" s="54">
        <f t="shared" si="7"/>
        <v>-0.66507177033492826</v>
      </c>
      <c r="AH17" s="55">
        <v>1</v>
      </c>
      <c r="AI17" s="50">
        <v>5000</v>
      </c>
      <c r="AJ17" s="52">
        <v>2950</v>
      </c>
      <c r="AK17" s="49">
        <f t="shared" si="8"/>
        <v>-0.41</v>
      </c>
      <c r="AL17" s="50">
        <v>0</v>
      </c>
      <c r="AM17" s="50"/>
      <c r="AN17" s="52"/>
      <c r="AO17" s="49" t="e">
        <f t="shared" si="9"/>
        <v>#DIV/0!</v>
      </c>
      <c r="AP17" s="50">
        <v>1</v>
      </c>
      <c r="AQ17" s="50">
        <v>50000</v>
      </c>
      <c r="AR17" s="52">
        <v>2500</v>
      </c>
      <c r="AS17" s="49">
        <f t="shared" si="10"/>
        <v>-0.95</v>
      </c>
      <c r="AT17" s="50">
        <v>0</v>
      </c>
      <c r="AU17" s="50"/>
      <c r="AV17" s="52"/>
      <c r="AW17" s="49" t="e">
        <f t="shared" si="11"/>
        <v>#DIV/0!</v>
      </c>
      <c r="AX17" s="50">
        <v>0</v>
      </c>
      <c r="AY17" s="50"/>
      <c r="AZ17" s="52"/>
      <c r="BA17" s="49" t="e">
        <f t="shared" si="12"/>
        <v>#DIV/0!</v>
      </c>
      <c r="BB17" s="50">
        <v>0</v>
      </c>
      <c r="BC17" s="50"/>
      <c r="BD17" s="52"/>
      <c r="BE17" s="49"/>
      <c r="BF17" s="50">
        <v>1</v>
      </c>
      <c r="BG17" s="50">
        <v>3250</v>
      </c>
      <c r="BH17" s="52">
        <v>2500</v>
      </c>
      <c r="BI17" s="49">
        <f t="shared" si="16"/>
        <v>-0.23076923076923078</v>
      </c>
      <c r="BJ17" s="50">
        <v>0</v>
      </c>
      <c r="BK17" s="50"/>
      <c r="BL17" s="52">
        <v>750</v>
      </c>
      <c r="BM17" s="49"/>
      <c r="BN17" s="50">
        <v>0</v>
      </c>
      <c r="BO17" s="50"/>
      <c r="BP17" s="52"/>
      <c r="BQ17" s="49" t="e">
        <f t="shared" si="17"/>
        <v>#DIV/0!</v>
      </c>
      <c r="BR17" s="50">
        <v>0</v>
      </c>
      <c r="BS17" s="50"/>
      <c r="BT17" s="52"/>
      <c r="BU17" s="49" t="e">
        <f t="shared" si="18"/>
        <v>#DIV/0!</v>
      </c>
      <c r="BV17" s="50">
        <v>0</v>
      </c>
      <c r="BW17" s="50"/>
      <c r="BX17" s="52"/>
      <c r="BY17" s="49"/>
      <c r="BZ17" s="50">
        <v>1</v>
      </c>
      <c r="CA17" s="50">
        <v>2000</v>
      </c>
      <c r="CB17" s="52">
        <v>1500</v>
      </c>
      <c r="CC17" s="49">
        <f>(CB17-CA17)/CA17</f>
        <v>-0.25</v>
      </c>
      <c r="CD17" s="50">
        <v>0</v>
      </c>
      <c r="CE17" s="50"/>
      <c r="CF17" s="52"/>
      <c r="CG17" s="49"/>
      <c r="CH17" s="50">
        <v>0</v>
      </c>
      <c r="CI17" s="50"/>
      <c r="CJ17" s="52"/>
      <c r="CK17" s="49"/>
      <c r="CL17" s="50">
        <v>0</v>
      </c>
      <c r="CM17" s="50"/>
      <c r="CN17" s="52"/>
      <c r="CO17" s="49"/>
      <c r="CP17" s="56"/>
      <c r="CQ17" s="57">
        <f t="shared" si="13"/>
        <v>95038.5</v>
      </c>
      <c r="CR17" s="64">
        <f t="shared" si="14"/>
        <v>18000</v>
      </c>
      <c r="CS17" s="49">
        <f t="shared" si="15"/>
        <v>-0.81060307138685905</v>
      </c>
      <c r="CT17" s="59" t="s">
        <v>86</v>
      </c>
      <c r="CX17" s="57">
        <f>[1]Engagement_sur_prix_MOE_projets!$D$99</f>
        <v>0</v>
      </c>
      <c r="CY17" s="57">
        <f>[1]Engagement_sur_prix_MOE_projets!$E$99</f>
        <v>0</v>
      </c>
      <c r="CZ17" s="65" t="s">
        <v>87</v>
      </c>
    </row>
    <row r="18" spans="1:104" ht="84.75" customHeight="1">
      <c r="A18" s="66" t="s">
        <v>88</v>
      </c>
      <c r="B18" s="67">
        <v>1</v>
      </c>
      <c r="C18" s="68">
        <v>7400</v>
      </c>
      <c r="D18" s="69"/>
      <c r="E18" s="70">
        <f t="shared" si="0"/>
        <v>-1</v>
      </c>
      <c r="F18" s="71">
        <v>1</v>
      </c>
      <c r="G18" s="72">
        <v>60000</v>
      </c>
      <c r="H18" s="73"/>
      <c r="I18" s="70">
        <f t="shared" si="1"/>
        <v>-1</v>
      </c>
      <c r="J18" s="71">
        <v>1</v>
      </c>
      <c r="K18" s="72">
        <v>9000</v>
      </c>
      <c r="L18" s="73"/>
      <c r="M18" s="70">
        <f t="shared" si="2"/>
        <v>-1</v>
      </c>
      <c r="N18" s="71">
        <v>1</v>
      </c>
      <c r="O18" s="72">
        <v>40850</v>
      </c>
      <c r="P18" s="74">
        <v>55225</v>
      </c>
      <c r="Q18" s="70">
        <f t="shared" si="3"/>
        <v>0.35189718482252141</v>
      </c>
      <c r="R18" s="71">
        <v>1</v>
      </c>
      <c r="S18" s="72">
        <v>22610</v>
      </c>
      <c r="T18" s="74">
        <v>44600</v>
      </c>
      <c r="U18" s="70">
        <f t="shared" si="4"/>
        <v>0.97257850508624499</v>
      </c>
      <c r="V18" s="71">
        <v>1</v>
      </c>
      <c r="W18" s="72">
        <v>28025</v>
      </c>
      <c r="X18" s="74">
        <v>121850</v>
      </c>
      <c r="Y18" s="70">
        <f t="shared" si="5"/>
        <v>3.3479036574487067</v>
      </c>
      <c r="Z18" s="71">
        <v>1</v>
      </c>
      <c r="AA18" s="71">
        <v>12112.5</v>
      </c>
      <c r="AB18" s="73"/>
      <c r="AC18" s="70">
        <f t="shared" si="6"/>
        <v>-1</v>
      </c>
      <c r="AD18" s="71">
        <v>1</v>
      </c>
      <c r="AE18" s="72">
        <v>28025</v>
      </c>
      <c r="AF18" s="74">
        <v>28350</v>
      </c>
      <c r="AG18" s="75">
        <f t="shared" si="7"/>
        <v>1.159678858162355E-2</v>
      </c>
      <c r="AH18" s="55">
        <v>1</v>
      </c>
      <c r="AI18" s="50">
        <v>2000</v>
      </c>
      <c r="AJ18" s="52">
        <v>28900</v>
      </c>
      <c r="AK18" s="49">
        <f t="shared" si="8"/>
        <v>13.45</v>
      </c>
      <c r="AL18" s="50">
        <v>0</v>
      </c>
      <c r="AM18" s="50"/>
      <c r="AN18" s="52"/>
      <c r="AO18" s="49" t="e">
        <f t="shared" si="9"/>
        <v>#DIV/0!</v>
      </c>
      <c r="AP18" s="50">
        <v>1</v>
      </c>
      <c r="AQ18" s="50">
        <v>24000</v>
      </c>
      <c r="AR18" s="52">
        <v>28350</v>
      </c>
      <c r="AS18" s="49">
        <f t="shared" si="10"/>
        <v>0.18124999999999999</v>
      </c>
      <c r="AT18" s="50">
        <v>0</v>
      </c>
      <c r="AU18" s="50"/>
      <c r="AV18" s="52"/>
      <c r="AW18" s="49" t="e">
        <f t="shared" si="11"/>
        <v>#DIV/0!</v>
      </c>
      <c r="AX18" s="63">
        <v>1</v>
      </c>
      <c r="AY18" s="50">
        <v>15000</v>
      </c>
      <c r="AZ18" s="52">
        <v>26650</v>
      </c>
      <c r="BA18" s="49">
        <f t="shared" si="12"/>
        <v>0.77666666666666662</v>
      </c>
      <c r="BB18" s="50">
        <v>0</v>
      </c>
      <c r="BC18" s="50"/>
      <c r="BD18" s="52"/>
      <c r="BE18" s="49"/>
      <c r="BF18" s="50">
        <v>1</v>
      </c>
      <c r="BG18" s="50">
        <v>3250</v>
      </c>
      <c r="BH18" s="52">
        <v>31250</v>
      </c>
      <c r="BI18" s="49">
        <f t="shared" si="16"/>
        <v>8.615384615384615</v>
      </c>
      <c r="BJ18" s="50">
        <v>1</v>
      </c>
      <c r="BK18" s="50">
        <v>3000</v>
      </c>
      <c r="BL18" s="52">
        <v>43250</v>
      </c>
      <c r="BM18" s="49">
        <f>(BL18-BK18)/BK18</f>
        <v>13.416666666666666</v>
      </c>
      <c r="BN18" s="50">
        <v>0</v>
      </c>
      <c r="BO18" s="50"/>
      <c r="BP18" s="52"/>
      <c r="BQ18" s="49" t="e">
        <f t="shared" si="17"/>
        <v>#DIV/0!</v>
      </c>
      <c r="BR18" s="50">
        <v>0</v>
      </c>
      <c r="BS18" s="50"/>
      <c r="BT18" s="52"/>
      <c r="BU18" s="49" t="e">
        <f t="shared" si="18"/>
        <v>#DIV/0!</v>
      </c>
      <c r="BV18" s="50">
        <v>0</v>
      </c>
      <c r="BW18" s="50"/>
      <c r="BX18" s="52"/>
      <c r="BY18" s="49"/>
      <c r="BZ18" s="50">
        <v>1</v>
      </c>
      <c r="CA18" s="50">
        <v>2000</v>
      </c>
      <c r="CB18" s="52">
        <v>24600</v>
      </c>
      <c r="CC18" s="49">
        <f>(CB18-CA18)/CA18</f>
        <v>11.3</v>
      </c>
      <c r="CD18" s="50">
        <v>0</v>
      </c>
      <c r="CE18" s="50"/>
      <c r="CF18" s="52"/>
      <c r="CG18" s="49"/>
      <c r="CH18" s="50">
        <v>0</v>
      </c>
      <c r="CI18" s="50"/>
      <c r="CJ18" s="52"/>
      <c r="CK18" s="49"/>
      <c r="CL18" s="50">
        <v>0</v>
      </c>
      <c r="CM18" s="50"/>
      <c r="CN18" s="52"/>
      <c r="CO18" s="49"/>
      <c r="CP18" s="56"/>
      <c r="CQ18" s="64">
        <f t="shared" si="13"/>
        <v>257273.5</v>
      </c>
      <c r="CR18" s="76">
        <f t="shared" si="14"/>
        <v>433025</v>
      </c>
      <c r="CS18" s="49">
        <f t="shared" si="15"/>
        <v>0.68313098706240638</v>
      </c>
      <c r="CT18" s="59" t="s">
        <v>88</v>
      </c>
    </row>
    <row r="19" spans="1:104" s="83" customFormat="1" ht="27.75" customHeight="1">
      <c r="A19" s="77"/>
      <c r="B19" s="78"/>
      <c r="C19" s="78">
        <f>SUM(C12:C18)</f>
        <v>42621.364000000001</v>
      </c>
      <c r="D19" s="78">
        <f>SUM(D12:D18)</f>
        <v>45950</v>
      </c>
      <c r="E19" s="49">
        <f t="shared" si="0"/>
        <v>7.8097829060562174E-2</v>
      </c>
      <c r="F19" s="78">
        <f>SUM(F12:F18)</f>
        <v>7</v>
      </c>
      <c r="G19" s="78">
        <f>SUM(G12:G18)</f>
        <v>111843.03133</v>
      </c>
      <c r="H19" s="78">
        <f>SUM(H12:H18)</f>
        <v>63730</v>
      </c>
      <c r="I19" s="49">
        <f t="shared" si="1"/>
        <v>-0.43018354168208683</v>
      </c>
      <c r="J19" s="78">
        <f>SUM(J12:J18)</f>
        <v>7</v>
      </c>
      <c r="K19" s="78">
        <f>SUM(K12:K18)</f>
        <v>86371.586666999996</v>
      </c>
      <c r="L19" s="78">
        <f>SUM(L12:L18)</f>
        <v>107185</v>
      </c>
      <c r="M19" s="49">
        <f t="shared" si="2"/>
        <v>0.24097523428908119</v>
      </c>
      <c r="N19" s="78">
        <f>SUM(N12:N18)</f>
        <v>7</v>
      </c>
      <c r="O19" s="78">
        <f>SUM(O12:O18)</f>
        <v>86114.551999999996</v>
      </c>
      <c r="P19" s="78">
        <f>SUM(P12:P18)</f>
        <v>113805</v>
      </c>
      <c r="Q19" s="49">
        <f t="shared" si="3"/>
        <v>0.32155364403451819</v>
      </c>
      <c r="R19" s="78">
        <f>SUM(R12:R18)</f>
        <v>7</v>
      </c>
      <c r="S19" s="78">
        <f>SUM(S12:S18)</f>
        <v>50509.146667000001</v>
      </c>
      <c r="T19" s="78">
        <f>SUM(T12:T18)</f>
        <v>86890</v>
      </c>
      <c r="U19" s="49">
        <f t="shared" si="4"/>
        <v>0.7202824781985343</v>
      </c>
      <c r="V19" s="78">
        <f>SUM(V12:V18)</f>
        <v>7</v>
      </c>
      <c r="W19" s="78">
        <f>SUM(W12:W18)</f>
        <v>175425.73332999999</v>
      </c>
      <c r="X19" s="78">
        <f>SUM(X12:X18)</f>
        <v>223850</v>
      </c>
      <c r="Y19" s="49">
        <f t="shared" si="5"/>
        <v>0.27603855917140324</v>
      </c>
      <c r="Z19" s="78">
        <f>SUM(Z12:Z18)</f>
        <v>7</v>
      </c>
      <c r="AA19" s="78">
        <f>SUM(AA12:AA18)</f>
        <v>36892.414000000004</v>
      </c>
      <c r="AB19" s="78">
        <f>SUM(AB12:AB18)</f>
        <v>8225</v>
      </c>
      <c r="AC19" s="49">
        <f t="shared" si="6"/>
        <v>-0.77705443726181755</v>
      </c>
      <c r="AD19" s="78">
        <f>SUM(AD12:AD18)</f>
        <v>7</v>
      </c>
      <c r="AE19" s="78">
        <f>SUM(AE12:AE18)</f>
        <v>51834.105333</v>
      </c>
      <c r="AF19" s="78">
        <f>SUM(AF12:AF18)</f>
        <v>53145</v>
      </c>
      <c r="AG19" s="49">
        <f t="shared" si="7"/>
        <v>2.5290195684450716E-2</v>
      </c>
      <c r="AH19" s="78">
        <f>SUM(AH12:AH18)</f>
        <v>7</v>
      </c>
      <c r="AI19" s="78">
        <f>SUM(AI12:AI18)</f>
        <v>21700</v>
      </c>
      <c r="AJ19" s="78">
        <f>SUM(AJ12:AJ18)</f>
        <v>57210</v>
      </c>
      <c r="AK19" s="49">
        <f t="shared" si="8"/>
        <v>1.6364055299539171</v>
      </c>
      <c r="AL19" s="78">
        <f>SUM(AL12:AL18)</f>
        <v>2</v>
      </c>
      <c r="AM19" s="78">
        <f>SUM(AM12:AM18)</f>
        <v>17000</v>
      </c>
      <c r="AN19" s="78">
        <f>SUM(AN12:AN18)</f>
        <v>11250</v>
      </c>
      <c r="AO19" s="49">
        <f t="shared" si="9"/>
        <v>-0.33823529411764708</v>
      </c>
      <c r="AP19" s="78">
        <f>SUM(AP12:AP18)</f>
        <v>4</v>
      </c>
      <c r="AQ19" s="78">
        <f>SUM(AQ12:AQ18)</f>
        <v>86500</v>
      </c>
      <c r="AR19" s="78">
        <f>SUM(AR12:AR18)</f>
        <v>37000</v>
      </c>
      <c r="AS19" s="49">
        <f t="shared" si="10"/>
        <v>-0.5722543352601156</v>
      </c>
      <c r="AT19" s="78">
        <f>SUM(AT12:AT18)</f>
        <v>3</v>
      </c>
      <c r="AU19" s="78">
        <f>SUM(AU12:AU18)</f>
        <v>19650</v>
      </c>
      <c r="AV19" s="78">
        <f>SUM(AV12:AV18)</f>
        <v>17320</v>
      </c>
      <c r="AW19" s="49">
        <f t="shared" si="11"/>
        <v>-0.11857506361323156</v>
      </c>
      <c r="AX19" s="78">
        <f>SUM(AX12:AX18)</f>
        <v>3</v>
      </c>
      <c r="AY19" s="78">
        <f>SUM(AY12:AY18)</f>
        <v>25000</v>
      </c>
      <c r="AZ19" s="78">
        <f>SUM(AZ12:AZ18)</f>
        <v>29300</v>
      </c>
      <c r="BA19" s="49">
        <f t="shared" si="12"/>
        <v>0.17199999999999999</v>
      </c>
      <c r="BB19" s="78">
        <f t="shared" ref="BB19:BH19" si="19">SUM(BB12:BB18)</f>
        <v>1</v>
      </c>
      <c r="BC19" s="78">
        <f t="shared" si="19"/>
        <v>3000</v>
      </c>
      <c r="BD19" s="78">
        <f t="shared" si="19"/>
        <v>0</v>
      </c>
      <c r="BE19" s="78">
        <f t="shared" si="19"/>
        <v>-1</v>
      </c>
      <c r="BF19" s="78">
        <f t="shared" si="19"/>
        <v>6</v>
      </c>
      <c r="BG19" s="78">
        <f t="shared" si="19"/>
        <v>19500</v>
      </c>
      <c r="BH19" s="78">
        <f t="shared" si="19"/>
        <v>46350</v>
      </c>
      <c r="BI19" s="49">
        <f t="shared" si="16"/>
        <v>1.3769230769230769</v>
      </c>
      <c r="BJ19" s="78">
        <f>SUM(BJ12:BJ18)</f>
        <v>5</v>
      </c>
      <c r="BK19" s="78">
        <f>SUM(BK12:BK18)</f>
        <v>15000</v>
      </c>
      <c r="BL19" s="78">
        <f>SUM(BL12:BL18)</f>
        <v>58350</v>
      </c>
      <c r="BM19" s="49">
        <f>(BL19-BK19)/BK19</f>
        <v>2.89</v>
      </c>
      <c r="BN19" s="78">
        <f>SUM(BN12:BN18)</f>
        <v>3</v>
      </c>
      <c r="BO19" s="78">
        <f>SUM(BO12:BO18)</f>
        <v>3500</v>
      </c>
      <c r="BP19" s="78">
        <f>SUM(BP12:BP18)</f>
        <v>9910</v>
      </c>
      <c r="BQ19" s="49">
        <f t="shared" si="17"/>
        <v>1.8314285714285714</v>
      </c>
      <c r="BR19" s="78">
        <f>SUM(BR12:BR18)</f>
        <v>2</v>
      </c>
      <c r="BS19" s="78">
        <f>SUM(BS12:BS18)</f>
        <v>8000</v>
      </c>
      <c r="BT19" s="78">
        <f>SUM(BT12:BT18)</f>
        <v>0</v>
      </c>
      <c r="BU19" s="49">
        <f t="shared" si="18"/>
        <v>-1</v>
      </c>
      <c r="BV19" s="78">
        <f t="shared" ref="BV19:CN19" si="20">SUM(BV12:BV18)</f>
        <v>2</v>
      </c>
      <c r="BW19" s="78">
        <f t="shared" si="20"/>
        <v>10000</v>
      </c>
      <c r="BX19" s="78">
        <f t="shared" si="20"/>
        <v>13600</v>
      </c>
      <c r="BY19" s="78">
        <f t="shared" si="20"/>
        <v>0.72</v>
      </c>
      <c r="BZ19" s="78">
        <f t="shared" si="20"/>
        <v>4</v>
      </c>
      <c r="CA19" s="78">
        <f t="shared" si="20"/>
        <v>33000</v>
      </c>
      <c r="CB19" s="78">
        <f t="shared" si="20"/>
        <v>40600</v>
      </c>
      <c r="CC19" s="78">
        <f t="shared" si="20"/>
        <v>10.019362745098039</v>
      </c>
      <c r="CD19" s="78">
        <f t="shared" si="20"/>
        <v>0</v>
      </c>
      <c r="CE19" s="78">
        <f t="shared" si="20"/>
        <v>0</v>
      </c>
      <c r="CF19" s="78">
        <f t="shared" si="20"/>
        <v>0</v>
      </c>
      <c r="CG19" s="78">
        <f t="shared" si="20"/>
        <v>0</v>
      </c>
      <c r="CH19" s="78">
        <f t="shared" si="20"/>
        <v>0</v>
      </c>
      <c r="CI19" s="78">
        <f t="shared" si="20"/>
        <v>0</v>
      </c>
      <c r="CJ19" s="78">
        <f t="shared" si="20"/>
        <v>0</v>
      </c>
      <c r="CK19" s="78">
        <f t="shared" si="20"/>
        <v>0</v>
      </c>
      <c r="CL19" s="78">
        <f t="shared" si="20"/>
        <v>0</v>
      </c>
      <c r="CM19" s="78">
        <f t="shared" si="20"/>
        <v>0</v>
      </c>
      <c r="CN19" s="78">
        <f t="shared" si="20"/>
        <v>0</v>
      </c>
      <c r="CO19" s="79"/>
      <c r="CP19" s="80"/>
      <c r="CQ19" s="81">
        <f>SUM(CQ12:CQ18)</f>
        <v>903468.93332700001</v>
      </c>
      <c r="CR19" s="82">
        <f>SUM(CR12:CR18)</f>
        <v>1017720</v>
      </c>
      <c r="CS19" s="49">
        <f t="shared" si="15"/>
        <v>0.12645821284886191</v>
      </c>
      <c r="CT19" s="77"/>
      <c r="CX19" s="57">
        <f>C19+G19+K19+O19+S19+W19+AA19+AE19</f>
        <v>641611.93332699989</v>
      </c>
      <c r="CY19" s="57">
        <f>D19+H19+L19+P19+T19+X19+AB19+AF19</f>
        <v>702780</v>
      </c>
      <c r="CZ19" s="65" t="s">
        <v>89</v>
      </c>
    </row>
    <row r="20" spans="1:104" s="87" customFormat="1" ht="84.75" customHeight="1">
      <c r="A20" s="84" t="s">
        <v>90</v>
      </c>
      <c r="B20" s="47">
        <v>1</v>
      </c>
      <c r="C20" s="47">
        <v>2000</v>
      </c>
      <c r="D20" s="48">
        <v>9500</v>
      </c>
      <c r="E20" s="49">
        <f t="shared" si="0"/>
        <v>3.75</v>
      </c>
      <c r="F20" s="50">
        <v>1</v>
      </c>
      <c r="G20" s="50">
        <v>4500</v>
      </c>
      <c r="H20" s="52">
        <v>19000</v>
      </c>
      <c r="I20" s="49">
        <f t="shared" si="1"/>
        <v>3.2222222222222223</v>
      </c>
      <c r="J20" s="50">
        <v>1</v>
      </c>
      <c r="K20" s="50">
        <v>7000</v>
      </c>
      <c r="L20" s="52">
        <v>19000</v>
      </c>
      <c r="M20" s="49">
        <f t="shared" si="2"/>
        <v>1.7142857142857142</v>
      </c>
      <c r="N20" s="50">
        <v>1</v>
      </c>
      <c r="O20" s="50">
        <v>4500</v>
      </c>
      <c r="P20" s="52">
        <v>7600</v>
      </c>
      <c r="Q20" s="49">
        <f t="shared" si="3"/>
        <v>0.68888888888888888</v>
      </c>
      <c r="R20" s="50">
        <v>1</v>
      </c>
      <c r="S20" s="50">
        <v>2500</v>
      </c>
      <c r="T20" s="52">
        <v>8550</v>
      </c>
      <c r="U20" s="49">
        <f t="shared" si="4"/>
        <v>2.42</v>
      </c>
      <c r="V20" s="50">
        <v>1</v>
      </c>
      <c r="W20" s="50">
        <v>2000</v>
      </c>
      <c r="X20" s="52">
        <v>23750</v>
      </c>
      <c r="Y20" s="49">
        <f t="shared" si="5"/>
        <v>10.875</v>
      </c>
      <c r="Z20" s="50">
        <v>1</v>
      </c>
      <c r="AA20" s="50">
        <v>2500</v>
      </c>
      <c r="AB20" s="52">
        <v>3800</v>
      </c>
      <c r="AC20" s="49">
        <f t="shared" si="6"/>
        <v>0.52</v>
      </c>
      <c r="AD20" s="50">
        <v>1</v>
      </c>
      <c r="AE20" s="50">
        <v>2500</v>
      </c>
      <c r="AF20" s="52">
        <v>3800</v>
      </c>
      <c r="AG20" s="49">
        <f t="shared" si="7"/>
        <v>0.52</v>
      </c>
      <c r="AH20" s="50">
        <v>0</v>
      </c>
      <c r="AI20" s="50"/>
      <c r="AJ20" s="52"/>
      <c r="AK20" s="49" t="e">
        <f t="shared" si="8"/>
        <v>#DIV/0!</v>
      </c>
      <c r="AL20" s="50">
        <v>0</v>
      </c>
      <c r="AM20" s="50"/>
      <c r="AN20" s="52"/>
      <c r="AO20" s="49" t="e">
        <f t="shared" si="9"/>
        <v>#DIV/0!</v>
      </c>
      <c r="AP20" s="50">
        <v>0</v>
      </c>
      <c r="AQ20" s="50"/>
      <c r="AR20" s="52"/>
      <c r="AS20" s="49" t="e">
        <f t="shared" si="10"/>
        <v>#DIV/0!</v>
      </c>
      <c r="AT20" s="50">
        <v>0</v>
      </c>
      <c r="AU20" s="50"/>
      <c r="AV20" s="52"/>
      <c r="AW20" s="49" t="e">
        <f t="shared" si="11"/>
        <v>#DIV/0!</v>
      </c>
      <c r="AX20" s="50">
        <v>0</v>
      </c>
      <c r="AY20" s="50"/>
      <c r="AZ20" s="52"/>
      <c r="BA20" s="49" t="e">
        <f t="shared" si="12"/>
        <v>#DIV/0!</v>
      </c>
      <c r="BB20" s="50">
        <v>1</v>
      </c>
      <c r="BC20" s="50">
        <v>2000</v>
      </c>
      <c r="BD20" s="52">
        <v>10000</v>
      </c>
      <c r="BE20" s="49">
        <f>(BD20-BC20)/BC20</f>
        <v>4</v>
      </c>
      <c r="BF20" s="50">
        <v>0</v>
      </c>
      <c r="BG20" s="50"/>
      <c r="BH20" s="52"/>
      <c r="BI20" s="49" t="e">
        <f t="shared" si="16"/>
        <v>#DIV/0!</v>
      </c>
      <c r="BJ20" s="50">
        <v>0</v>
      </c>
      <c r="BK20" s="50"/>
      <c r="BL20" s="52"/>
      <c r="BM20" s="49" t="e">
        <f>(BL20-BK20)/BK20</f>
        <v>#DIV/0!</v>
      </c>
      <c r="BN20" s="50">
        <v>0</v>
      </c>
      <c r="BO20" s="50"/>
      <c r="BP20" s="52"/>
      <c r="BQ20" s="49" t="e">
        <f t="shared" si="17"/>
        <v>#DIV/0!</v>
      </c>
      <c r="BR20" s="50">
        <v>0</v>
      </c>
      <c r="BS20" s="50"/>
      <c r="BT20" s="52"/>
      <c r="BU20" s="49" t="e">
        <f t="shared" si="18"/>
        <v>#DIV/0!</v>
      </c>
      <c r="BV20" s="50">
        <v>0</v>
      </c>
      <c r="BW20" s="50"/>
      <c r="BX20" s="52"/>
      <c r="BY20" s="49"/>
      <c r="BZ20" s="50">
        <v>0</v>
      </c>
      <c r="CA20" s="50"/>
      <c r="CB20" s="52"/>
      <c r="CC20" s="49"/>
      <c r="CD20" s="50">
        <v>1</v>
      </c>
      <c r="CE20" s="50">
        <v>2000</v>
      </c>
      <c r="CF20" s="52">
        <v>2650</v>
      </c>
      <c r="CG20" s="49">
        <f>(CF20-CE20)/CE20</f>
        <v>0.32500000000000001</v>
      </c>
      <c r="CH20" s="50">
        <v>1</v>
      </c>
      <c r="CI20" s="50">
        <v>5000</v>
      </c>
      <c r="CJ20" s="52">
        <v>7700</v>
      </c>
      <c r="CK20" s="49">
        <f>(CJ20-CI20)/CI20</f>
        <v>0.54</v>
      </c>
      <c r="CL20" s="50">
        <v>1</v>
      </c>
      <c r="CM20" s="50">
        <v>7500</v>
      </c>
      <c r="CN20" s="52">
        <v>13250</v>
      </c>
      <c r="CO20" s="49">
        <f>(CN20-CM20)/CM20</f>
        <v>0.76666666666666672</v>
      </c>
      <c r="CP20" s="56"/>
      <c r="CQ20" s="64">
        <f>B20*C20+F20*G20+J20*K20+N20*O20+R20*S20+V20*W20+Z20*AA20+AD20*AE20+AH20+AI20+AL20*AM20+AP20*AQ20+AT20*AU20+AX20*AY20+BB20*BC20+BF20*BG20+BJ20*BK20+BN20*BO20+BR20*BS20+BV20*BW20+BZ20*CA20+CD20*CE20+CH20*CI20+CL20*CM20</f>
        <v>44000</v>
      </c>
      <c r="CR20" s="85">
        <f>B20*D20+F20*H20+J20*L20+N20*P20+R20*T20+V20*X20+Z20*AB20+AD20*AF20+AH20*AJ20+AL20*AN20+AP20*AR20+AT20*AV20+AX20*AZ20+BB20*BD20+BF20*BH20+BJ20*BL20+BN20*BP20+BR20*BT20+BV20*BX20+BZ20*CB20+CD20*CF20+CH20*CJ20+CL20*CN20</f>
        <v>128600</v>
      </c>
      <c r="CS20" s="49">
        <f t="shared" si="15"/>
        <v>1.9227272727272726</v>
      </c>
      <c r="CT20" s="84" t="s">
        <v>90</v>
      </c>
      <c r="CU20" s="86">
        <f>CQ20/1000000</f>
        <v>4.3999999999999997E-2</v>
      </c>
      <c r="CV20" s="86"/>
      <c r="CW20" s="86"/>
      <c r="CX20" s="86"/>
    </row>
    <row r="21" spans="1:104" ht="27.75" customHeight="1">
      <c r="B21" s="88"/>
      <c r="C21" s="89">
        <f>SUM(C19:C20)</f>
        <v>44621.364000000001</v>
      </c>
      <c r="D21" s="89">
        <f>SUM(D19:D20)</f>
        <v>55450</v>
      </c>
      <c r="E21" s="49">
        <f t="shared" si="0"/>
        <v>0.2426782829857016</v>
      </c>
      <c r="F21" s="89">
        <f>SUM(F19:F20)</f>
        <v>8</v>
      </c>
      <c r="G21" s="89">
        <f>SUM(G19:G20)</f>
        <v>116343.03133</v>
      </c>
      <c r="H21" s="89">
        <f>SUM(H19:H20)</f>
        <v>82730</v>
      </c>
      <c r="I21" s="49">
        <f t="shared" si="1"/>
        <v>-0.28891314714551886</v>
      </c>
      <c r="J21" s="89">
        <f>SUM(J19:J20)</f>
        <v>8</v>
      </c>
      <c r="K21" s="89">
        <f>SUM(K19:K20)</f>
        <v>93371.586666999996</v>
      </c>
      <c r="L21" s="89">
        <f>SUM(L19:L20)</f>
        <v>126185</v>
      </c>
      <c r="M21" s="49">
        <f t="shared" si="2"/>
        <v>0.35142825033085934</v>
      </c>
      <c r="N21" s="89">
        <f>SUM(N19:N20)</f>
        <v>8</v>
      </c>
      <c r="O21" s="89">
        <f>SUM(O19:O20)</f>
        <v>90614.551999999996</v>
      </c>
      <c r="P21" s="89">
        <f>SUM(P19:P20)</f>
        <v>121405</v>
      </c>
      <c r="Q21" s="49">
        <f t="shared" si="3"/>
        <v>0.33979584206298352</v>
      </c>
      <c r="R21" s="89">
        <f>SUM(R19:R20)</f>
        <v>8</v>
      </c>
      <c r="S21" s="89">
        <f>SUM(S19:S20)</f>
        <v>53009.146667000001</v>
      </c>
      <c r="T21" s="89">
        <f>SUM(T19:T20)</f>
        <v>95440</v>
      </c>
      <c r="U21" s="49">
        <f t="shared" si="4"/>
        <v>0.80044399883566986</v>
      </c>
      <c r="V21" s="89">
        <f>SUM(V19:V20)</f>
        <v>8</v>
      </c>
      <c r="W21" s="89">
        <f>SUM(W19:W20)</f>
        <v>177425.73332999999</v>
      </c>
      <c r="X21" s="89">
        <f>SUM(X19:X20)</f>
        <v>247600</v>
      </c>
      <c r="Y21" s="49">
        <f t="shared" si="5"/>
        <v>0.39551346556635375</v>
      </c>
      <c r="Z21" s="89">
        <f>SUM(Z19:Z20)</f>
        <v>8</v>
      </c>
      <c r="AA21" s="89">
        <f>SUM(AA19:AA20)</f>
        <v>39392.414000000004</v>
      </c>
      <c r="AB21" s="89">
        <f>SUM(AB19:AB20)</f>
        <v>12025</v>
      </c>
      <c r="AC21" s="49">
        <f t="shared" si="6"/>
        <v>-0.69473817979268804</v>
      </c>
      <c r="AD21" s="89">
        <f>SUM(AD19:AD20)</f>
        <v>8</v>
      </c>
      <c r="AE21" s="89">
        <f>SUM(AE19:AE20)</f>
        <v>54334.105333</v>
      </c>
      <c r="AF21" s="89">
        <f>SUM(AF19:AF20)</f>
        <v>56945</v>
      </c>
      <c r="AG21" s="49">
        <f t="shared" si="7"/>
        <v>4.8052593320502601E-2</v>
      </c>
      <c r="AH21" s="89">
        <f>SUM(AH19:AH20)</f>
        <v>7</v>
      </c>
      <c r="AI21" s="89">
        <f>SUM(AI19:AI20)</f>
        <v>21700</v>
      </c>
      <c r="AJ21" s="89">
        <f>SUM(AJ19:AJ20)</f>
        <v>57210</v>
      </c>
      <c r="AK21" s="49">
        <f t="shared" si="8"/>
        <v>1.6364055299539171</v>
      </c>
      <c r="AL21" s="89">
        <f>SUM(AL19:AL20)</f>
        <v>2</v>
      </c>
      <c r="AM21" s="89">
        <f>SUM(AM19:AM20)</f>
        <v>17000</v>
      </c>
      <c r="AN21" s="89">
        <f>SUM(AN19:AN20)</f>
        <v>11250</v>
      </c>
      <c r="AO21" s="49">
        <f t="shared" si="9"/>
        <v>-0.33823529411764708</v>
      </c>
      <c r="AP21" s="89">
        <f>SUM(AP19:AP20)</f>
        <v>4</v>
      </c>
      <c r="AQ21" s="89">
        <f>SUM(AQ19:AQ20)</f>
        <v>86500</v>
      </c>
      <c r="AR21" s="89">
        <f>SUM(AR19:AR20)</f>
        <v>37000</v>
      </c>
      <c r="AS21" s="49">
        <f t="shared" si="10"/>
        <v>-0.5722543352601156</v>
      </c>
      <c r="AT21" s="89">
        <f>SUM(AT19:AT20)</f>
        <v>3</v>
      </c>
      <c r="AU21" s="89">
        <f>SUM(AU19:AU20)</f>
        <v>19650</v>
      </c>
      <c r="AV21" s="89">
        <f>SUM(AV19:AV20)</f>
        <v>17320</v>
      </c>
      <c r="AW21" s="49">
        <f t="shared" si="11"/>
        <v>-0.11857506361323156</v>
      </c>
      <c r="AX21" s="89">
        <f>SUM(AX19:AX20)</f>
        <v>3</v>
      </c>
      <c r="AY21" s="89">
        <f>SUM(AY19:AY20)</f>
        <v>25000</v>
      </c>
      <c r="AZ21" s="89">
        <f>SUM(AZ19:AZ20)</f>
        <v>29300</v>
      </c>
      <c r="BA21" s="49">
        <f t="shared" si="12"/>
        <v>0.17199999999999999</v>
      </c>
      <c r="BB21" s="89">
        <f>SUM(BB19:BB20)</f>
        <v>2</v>
      </c>
      <c r="BC21" s="89">
        <f>SUM(BC19:BC20)</f>
        <v>5000</v>
      </c>
      <c r="BD21" s="89">
        <f>SUM(BD19:BD20)</f>
        <v>10000</v>
      </c>
      <c r="BE21" s="49">
        <f>(BD21-BC21)/BC21</f>
        <v>1</v>
      </c>
      <c r="BF21" s="89">
        <f>SUM(BF19:BF20)</f>
        <v>6</v>
      </c>
      <c r="BG21" s="89">
        <f>SUM(BG19:BG20)</f>
        <v>19500</v>
      </c>
      <c r="BH21" s="89">
        <f>SUM(BH19:BH20)</f>
        <v>46350</v>
      </c>
      <c r="BI21" s="49">
        <f t="shared" si="16"/>
        <v>1.3769230769230769</v>
      </c>
      <c r="BJ21" s="89">
        <f>SUM(BJ19:BJ20)</f>
        <v>5</v>
      </c>
      <c r="BK21" s="89">
        <f>SUM(BK19:BK20)</f>
        <v>15000</v>
      </c>
      <c r="BL21" s="89">
        <f>SUM(BL19:BL20)</f>
        <v>58350</v>
      </c>
      <c r="BM21" s="49">
        <f>(BL21-BK21)/BK21</f>
        <v>2.89</v>
      </c>
      <c r="BN21" s="89">
        <f>SUM(BN19:BN20)</f>
        <v>3</v>
      </c>
      <c r="BO21" s="89">
        <f>SUM(BO19:BO20)</f>
        <v>3500</v>
      </c>
      <c r="BP21" s="89">
        <f>SUM(BP19:BP20)</f>
        <v>9910</v>
      </c>
      <c r="BQ21" s="49">
        <f t="shared" si="17"/>
        <v>1.8314285714285714</v>
      </c>
      <c r="BR21" s="89">
        <f>SUM(BR19:BR20)</f>
        <v>2</v>
      </c>
      <c r="BS21" s="89">
        <f>SUM(BS19:BS20)</f>
        <v>8000</v>
      </c>
      <c r="BT21" s="89">
        <f>SUM(BT19:BT20)</f>
        <v>0</v>
      </c>
      <c r="BU21" s="49">
        <f t="shared" si="18"/>
        <v>-1</v>
      </c>
      <c r="BV21" s="89">
        <f t="shared" ref="BV21:CN21" si="21">SUM(BV19:BV20)</f>
        <v>2</v>
      </c>
      <c r="BW21" s="89">
        <f t="shared" si="21"/>
        <v>10000</v>
      </c>
      <c r="BX21" s="89">
        <f t="shared" si="21"/>
        <v>13600</v>
      </c>
      <c r="BY21" s="89">
        <f t="shared" si="21"/>
        <v>0.72</v>
      </c>
      <c r="BZ21" s="89">
        <f t="shared" si="21"/>
        <v>4</v>
      </c>
      <c r="CA21" s="89">
        <f t="shared" si="21"/>
        <v>33000</v>
      </c>
      <c r="CB21" s="89">
        <f t="shared" si="21"/>
        <v>40600</v>
      </c>
      <c r="CC21" s="89">
        <f t="shared" si="21"/>
        <v>10.019362745098039</v>
      </c>
      <c r="CD21" s="89">
        <f t="shared" si="21"/>
        <v>1</v>
      </c>
      <c r="CE21" s="89">
        <f t="shared" si="21"/>
        <v>2000</v>
      </c>
      <c r="CF21" s="89">
        <f t="shared" si="21"/>
        <v>2650</v>
      </c>
      <c r="CG21" s="89">
        <f t="shared" si="21"/>
        <v>0.32500000000000001</v>
      </c>
      <c r="CH21" s="89">
        <f t="shared" si="21"/>
        <v>1</v>
      </c>
      <c r="CI21" s="89">
        <f t="shared" si="21"/>
        <v>5000</v>
      </c>
      <c r="CJ21" s="89">
        <f t="shared" si="21"/>
        <v>7700</v>
      </c>
      <c r="CK21" s="89">
        <f t="shared" si="21"/>
        <v>0.54</v>
      </c>
      <c r="CL21" s="89">
        <f t="shared" si="21"/>
        <v>1</v>
      </c>
      <c r="CM21" s="89">
        <f t="shared" si="21"/>
        <v>7500</v>
      </c>
      <c r="CN21" s="89">
        <f t="shared" si="21"/>
        <v>13250</v>
      </c>
      <c r="CQ21" s="90">
        <f>SUM(CQ19:CQ20)</f>
        <v>947468.93332700001</v>
      </c>
      <c r="CR21" s="58">
        <f>SUM(CR19:CR20)</f>
        <v>1146320</v>
      </c>
      <c r="CS21" s="49">
        <f t="shared" si="15"/>
        <v>0.20987608108135247</v>
      </c>
      <c r="CX21" s="57">
        <f>C21+G21+K21+O21+S21+W21+AA21+AE21</f>
        <v>669111.93332699989</v>
      </c>
      <c r="CY21" s="57">
        <f>D21+H21+L21+P21+T21+X21+AB21+AF21</f>
        <v>797780</v>
      </c>
      <c r="CZ21" s="65" t="s">
        <v>89</v>
      </c>
    </row>
    <row r="22" spans="1:104" ht="27.75" customHeight="1">
      <c r="B22" s="88"/>
      <c r="C22" s="88"/>
      <c r="D22" s="88"/>
    </row>
    <row r="23" spans="1:104" ht="113.25" customHeight="1">
      <c r="A23" s="37" t="s">
        <v>53</v>
      </c>
      <c r="B23" s="13" t="s">
        <v>54</v>
      </c>
      <c r="C23" s="13"/>
      <c r="D23" s="13"/>
      <c r="E23" s="13"/>
      <c r="F23" s="12" t="s">
        <v>55</v>
      </c>
      <c r="G23" s="12"/>
      <c r="H23" s="12"/>
      <c r="I23" s="12"/>
      <c r="J23" s="12" t="s">
        <v>56</v>
      </c>
      <c r="K23" s="12"/>
      <c r="L23" s="12"/>
      <c r="M23" s="12"/>
      <c r="N23" s="12" t="s">
        <v>57</v>
      </c>
      <c r="O23" s="12"/>
      <c r="P23" s="12"/>
      <c r="Q23" s="12"/>
      <c r="R23" s="12" t="s">
        <v>58</v>
      </c>
      <c r="S23" s="12"/>
      <c r="T23" s="12"/>
      <c r="U23" s="12"/>
      <c r="V23" s="12" t="s">
        <v>59</v>
      </c>
      <c r="W23" s="12"/>
      <c r="X23" s="12"/>
      <c r="Y23" s="12"/>
      <c r="Z23" s="12" t="s">
        <v>60</v>
      </c>
      <c r="AA23" s="12"/>
      <c r="AB23" s="12"/>
      <c r="AC23" s="12"/>
      <c r="AD23" s="11" t="s">
        <v>61</v>
      </c>
      <c r="AE23" s="11"/>
      <c r="AF23" s="11"/>
      <c r="AG23" s="11"/>
      <c r="AH23" s="10" t="s">
        <v>62</v>
      </c>
      <c r="AI23" s="10"/>
      <c r="AJ23" s="10"/>
      <c r="AK23" s="10"/>
      <c r="AL23" s="9" t="s">
        <v>63</v>
      </c>
      <c r="AM23" s="9"/>
      <c r="AN23" s="9"/>
      <c r="AO23" s="9"/>
      <c r="AP23" s="9" t="s">
        <v>64</v>
      </c>
      <c r="AQ23" s="9"/>
      <c r="AR23" s="9"/>
      <c r="AS23" s="9"/>
      <c r="AT23" s="9" t="s">
        <v>65</v>
      </c>
      <c r="AU23" s="9"/>
      <c r="AV23" s="9"/>
      <c r="AW23" s="9"/>
      <c r="AX23" s="9" t="s">
        <v>66</v>
      </c>
      <c r="AY23" s="9"/>
      <c r="AZ23" s="9"/>
      <c r="BA23" s="9"/>
      <c r="BB23" s="9" t="s">
        <v>67</v>
      </c>
      <c r="BC23" s="9"/>
      <c r="BD23" s="9"/>
      <c r="BE23" s="9"/>
      <c r="BF23" s="9" t="s">
        <v>68</v>
      </c>
      <c r="BG23" s="9"/>
      <c r="BH23" s="9"/>
      <c r="BI23" s="9"/>
      <c r="BJ23" s="8" t="s">
        <v>69</v>
      </c>
      <c r="BK23" s="8"/>
      <c r="BL23" s="8"/>
      <c r="BM23" s="8"/>
      <c r="BN23" s="8" t="s">
        <v>70</v>
      </c>
      <c r="BO23" s="8"/>
      <c r="BP23" s="8"/>
      <c r="BQ23" s="8"/>
      <c r="BR23" s="9" t="s">
        <v>71</v>
      </c>
      <c r="BS23" s="9"/>
      <c r="BT23" s="9"/>
      <c r="BU23" s="9"/>
      <c r="BV23" s="9" t="s">
        <v>72</v>
      </c>
      <c r="BW23" s="9"/>
      <c r="BX23" s="9"/>
      <c r="BY23" s="9"/>
      <c r="BZ23" s="9" t="s">
        <v>73</v>
      </c>
      <c r="CA23" s="9"/>
      <c r="CB23" s="9"/>
      <c r="CC23" s="9"/>
      <c r="CD23" s="9" t="s">
        <v>74</v>
      </c>
      <c r="CE23" s="9"/>
      <c r="CF23" s="9"/>
      <c r="CG23" s="9"/>
      <c r="CH23" s="9" t="s">
        <v>75</v>
      </c>
      <c r="CI23" s="9"/>
      <c r="CJ23" s="9"/>
      <c r="CK23" s="9"/>
      <c r="CL23" s="9" t="s">
        <v>76</v>
      </c>
      <c r="CM23" s="9"/>
      <c r="CN23" s="9"/>
      <c r="CO23" s="9"/>
      <c r="CP23" s="38"/>
      <c r="CQ23" s="7" t="s">
        <v>77</v>
      </c>
      <c r="CR23" s="7"/>
      <c r="CT23" s="39" t="s">
        <v>53</v>
      </c>
    </row>
    <row r="24" spans="1:104" ht="27.75" customHeight="1">
      <c r="B24" s="91"/>
      <c r="C24" s="91"/>
      <c r="D24" s="91"/>
    </row>
    <row r="25" spans="1:104" ht="27.75" customHeight="1">
      <c r="B25" s="91"/>
      <c r="C25" s="91"/>
      <c r="D25" s="91"/>
    </row>
    <row r="26" spans="1:104" ht="27.75" customHeight="1">
      <c r="B26" s="92"/>
      <c r="C26" s="92"/>
      <c r="D26" s="92"/>
    </row>
    <row r="27" spans="1:104" ht="27.75" customHeight="1">
      <c r="B27" s="92"/>
      <c r="C27" s="92"/>
      <c r="D27" s="92"/>
    </row>
    <row r="28" spans="1:104" ht="27.75" customHeight="1">
      <c r="B28" s="91"/>
      <c r="C28" s="91"/>
      <c r="D28" s="91"/>
    </row>
    <row r="29" spans="1:104" ht="27.75" customHeight="1">
      <c r="B29" s="91"/>
      <c r="C29" s="91"/>
      <c r="D29" s="91"/>
    </row>
    <row r="30" spans="1:104" ht="27.75" customHeight="1">
      <c r="B30" s="91"/>
      <c r="C30" s="91"/>
      <c r="D30" s="91"/>
    </row>
    <row r="31" spans="1:104" ht="27.75" customHeight="1">
      <c r="B31" s="91"/>
      <c r="C31" s="91"/>
      <c r="D31" s="91"/>
    </row>
    <row r="32" spans="1:104" ht="27.75" customHeight="1">
      <c r="B32" s="91"/>
      <c r="C32" s="91"/>
      <c r="D32" s="91"/>
    </row>
    <row r="33" spans="2:4" ht="27.75" customHeight="1">
      <c r="B33" s="91"/>
      <c r="C33" s="91"/>
      <c r="D33" s="91"/>
    </row>
    <row r="34" spans="2:4" ht="27.75" customHeight="1">
      <c r="B34" s="91"/>
      <c r="C34" s="91"/>
      <c r="D34" s="91"/>
    </row>
    <row r="35" spans="2:4" ht="27.75" customHeight="1">
      <c r="B35" s="93"/>
      <c r="C35" s="93"/>
      <c r="D35" s="93"/>
    </row>
    <row r="36" spans="2:4" ht="27.75" customHeight="1">
      <c r="B36" s="93"/>
      <c r="C36" s="93"/>
      <c r="D36" s="93"/>
    </row>
    <row r="37" spans="2:4" ht="27.75" customHeight="1">
      <c r="B37" s="93"/>
      <c r="C37" s="93"/>
      <c r="D37" s="93"/>
    </row>
    <row r="38" spans="2:4" ht="27.75" customHeight="1">
      <c r="B38" s="93"/>
      <c r="C38" s="93"/>
      <c r="D38" s="93"/>
    </row>
    <row r="39" spans="2:4" ht="27.75" customHeight="1">
      <c r="B39" s="93"/>
      <c r="C39" s="93"/>
      <c r="D39" s="93"/>
    </row>
    <row r="40" spans="2:4" ht="27.75" customHeight="1">
      <c r="B40" s="93"/>
      <c r="C40" s="93"/>
      <c r="D40" s="93"/>
    </row>
    <row r="41" spans="2:4" ht="27.75" customHeight="1">
      <c r="B41" s="93"/>
      <c r="C41" s="93"/>
      <c r="D41" s="93"/>
    </row>
    <row r="42" spans="2:4" ht="27.75" customHeight="1">
      <c r="B42" s="93"/>
      <c r="C42" s="93"/>
      <c r="D42" s="93"/>
    </row>
    <row r="43" spans="2:4" ht="27.75" customHeight="1">
      <c r="B43" s="94"/>
      <c r="C43" s="94"/>
      <c r="D43" s="94"/>
    </row>
    <row r="44" spans="2:4" ht="27.75" customHeight="1"/>
    <row r="45" spans="2:4" ht="33.75" customHeight="1"/>
    <row r="46" spans="2:4" ht="27.75" customHeight="1">
      <c r="B46" s="95"/>
      <c r="C46" s="95"/>
      <c r="D46" s="95"/>
    </row>
    <row r="47" spans="2:4" ht="27.75" customHeight="1">
      <c r="B47" s="95"/>
      <c r="C47" s="95"/>
      <c r="D47" s="95"/>
    </row>
    <row r="48" spans="2:4" ht="27.75" customHeight="1">
      <c r="B48" s="95"/>
      <c r="C48" s="95"/>
      <c r="D48" s="95"/>
    </row>
    <row r="49" spans="2:12" ht="27.75" customHeight="1">
      <c r="B49" s="96"/>
      <c r="C49" s="96"/>
      <c r="D49" s="96"/>
    </row>
    <row r="50" spans="2:12" ht="27.75" customHeight="1"/>
    <row r="51" spans="2:12" ht="27.75" customHeight="1"/>
    <row r="52" spans="2:12" ht="27.75" customHeight="1"/>
    <row r="53" spans="2:12" ht="27.75" customHeight="1"/>
    <row r="54" spans="2:12" ht="27.75" customHeight="1">
      <c r="B54" s="97"/>
      <c r="C54" s="97"/>
      <c r="D54" s="97"/>
      <c r="E54" s="97"/>
      <c r="F54" s="97"/>
      <c r="G54" s="97"/>
      <c r="H54" s="97"/>
      <c r="I54" s="91"/>
    </row>
    <row r="55" spans="2:12" ht="27.75" customHeight="1">
      <c r="B55" s="98"/>
      <c r="C55" s="98"/>
      <c r="D55" s="98"/>
      <c r="E55" s="98"/>
      <c r="F55" s="98"/>
      <c r="G55" s="98"/>
      <c r="H55" s="98"/>
      <c r="I55" s="91"/>
      <c r="J55" s="98"/>
      <c r="K55" s="98"/>
      <c r="L55" s="98"/>
    </row>
    <row r="56" spans="2:12" ht="27.75" customHeight="1">
      <c r="B56" s="98"/>
      <c r="C56" s="98"/>
      <c r="D56" s="98"/>
      <c r="E56" s="98"/>
      <c r="F56" s="98"/>
      <c r="G56" s="98"/>
      <c r="H56" s="98"/>
      <c r="I56" s="92"/>
      <c r="J56" s="98"/>
      <c r="K56" s="98"/>
      <c r="L56" s="98"/>
    </row>
    <row r="57" spans="2:12" ht="27.75" customHeight="1">
      <c r="B57" s="98"/>
      <c r="C57" s="98"/>
      <c r="D57" s="98"/>
      <c r="E57" s="98"/>
      <c r="F57" s="98"/>
      <c r="G57" s="98"/>
      <c r="H57" s="98"/>
      <c r="I57" s="91"/>
      <c r="J57" s="98"/>
      <c r="K57" s="98"/>
      <c r="L57" s="98"/>
    </row>
    <row r="58" spans="2:12" ht="27.75" customHeight="1">
      <c r="B58" s="98"/>
      <c r="C58" s="98"/>
      <c r="D58" s="98"/>
      <c r="E58" s="98"/>
      <c r="F58" s="98"/>
      <c r="G58" s="98"/>
      <c r="H58" s="98"/>
      <c r="I58" s="91"/>
      <c r="J58" s="98"/>
      <c r="K58" s="98"/>
      <c r="L58" s="98"/>
    </row>
    <row r="59" spans="2:12" ht="27.75" customHeight="1">
      <c r="B59" s="98"/>
      <c r="C59" s="98"/>
      <c r="D59" s="98"/>
      <c r="E59" s="98"/>
      <c r="F59" s="98"/>
      <c r="G59" s="98"/>
      <c r="H59" s="98"/>
      <c r="I59" s="91"/>
      <c r="J59" s="98"/>
      <c r="K59" s="98"/>
      <c r="L59" s="98"/>
    </row>
    <row r="60" spans="2:12" ht="27.75" customHeight="1">
      <c r="I60" s="91"/>
    </row>
    <row r="61" spans="2:12" ht="27.75" customHeight="1">
      <c r="I61" s="99"/>
    </row>
    <row r="64" spans="2:12" ht="27.75" customHeight="1">
      <c r="B64" s="100"/>
      <c r="C64" s="100"/>
      <c r="D64" s="100"/>
      <c r="E64" s="100"/>
      <c r="F64" s="100"/>
      <c r="G64" s="100"/>
      <c r="H64" s="100"/>
      <c r="I64" s="101"/>
    </row>
    <row r="65" spans="2:12" ht="27.75" customHeight="1"/>
    <row r="66" spans="2:12" ht="27.75" customHeight="1">
      <c r="B66" s="102"/>
      <c r="C66" s="102"/>
      <c r="D66" s="102"/>
      <c r="E66" s="102"/>
      <c r="F66" s="102"/>
      <c r="G66" s="102"/>
      <c r="H66" s="102"/>
      <c r="I66" s="102"/>
      <c r="J66" s="103"/>
      <c r="K66" s="103"/>
      <c r="L66" s="103"/>
    </row>
    <row r="67" spans="2:12" ht="27.75" customHeight="1">
      <c r="B67" s="102"/>
      <c r="C67" s="102"/>
      <c r="D67" s="102"/>
      <c r="E67" s="102"/>
      <c r="F67" s="102"/>
      <c r="G67" s="102"/>
      <c r="H67" s="102"/>
      <c r="I67" s="104"/>
      <c r="J67" s="103"/>
      <c r="K67" s="103"/>
      <c r="L67" s="103"/>
    </row>
    <row r="68" spans="2:12" ht="27.75" customHeight="1">
      <c r="B68" s="97"/>
      <c r="C68" s="97"/>
      <c r="D68" s="97"/>
      <c r="E68" s="97"/>
      <c r="F68" s="97"/>
      <c r="G68" s="97"/>
      <c r="H68" s="97"/>
      <c r="I68" s="105"/>
    </row>
    <row r="69" spans="2:12" ht="27.75" customHeight="1">
      <c r="B69" s="97"/>
      <c r="C69" s="97"/>
      <c r="D69" s="97"/>
      <c r="E69" s="97"/>
      <c r="F69" s="97"/>
      <c r="G69" s="97"/>
      <c r="H69" s="97"/>
      <c r="I69" s="105"/>
    </row>
    <row r="70" spans="2:12" ht="27.75" customHeight="1">
      <c r="B70" s="97"/>
      <c r="C70" s="97"/>
      <c r="D70" s="97"/>
      <c r="E70" s="97"/>
      <c r="F70" s="97"/>
      <c r="G70" s="97"/>
      <c r="H70" s="97"/>
      <c r="I70" s="105"/>
    </row>
    <row r="71" spans="2:12" ht="27.75" customHeight="1">
      <c r="B71" s="97"/>
      <c r="C71" s="97"/>
      <c r="D71" s="97"/>
      <c r="E71" s="97"/>
      <c r="F71" s="97"/>
      <c r="G71" s="97"/>
      <c r="H71" s="97"/>
      <c r="I71" s="105"/>
    </row>
    <row r="72" spans="2:12" ht="27.75" customHeight="1">
      <c r="B72" s="97"/>
      <c r="C72" s="97"/>
      <c r="D72" s="97"/>
      <c r="E72" s="97"/>
      <c r="F72" s="97"/>
      <c r="G72" s="97"/>
      <c r="H72" s="97"/>
      <c r="I72" s="105"/>
    </row>
    <row r="73" spans="2:12" ht="27.75" customHeight="1">
      <c r="B73" s="97"/>
      <c r="C73" s="97"/>
      <c r="D73" s="97"/>
      <c r="E73" s="97"/>
      <c r="F73" s="97"/>
      <c r="G73" s="97"/>
      <c r="H73" s="97"/>
      <c r="I73" s="105"/>
      <c r="J73" s="103"/>
      <c r="K73" s="103"/>
      <c r="L73" s="103"/>
    </row>
    <row r="74" spans="2:12" ht="27.75" customHeight="1">
      <c r="B74" s="97"/>
      <c r="C74" s="97"/>
      <c r="D74" s="97"/>
      <c r="E74" s="97"/>
      <c r="F74" s="97"/>
      <c r="G74" s="97"/>
      <c r="H74" s="97"/>
      <c r="I74" s="105"/>
    </row>
    <row r="75" spans="2:12" ht="27.75" customHeight="1">
      <c r="B75" s="97"/>
      <c r="C75" s="97"/>
      <c r="D75" s="97"/>
      <c r="E75" s="97"/>
      <c r="F75" s="97"/>
      <c r="G75" s="97"/>
      <c r="H75" s="97"/>
      <c r="I75" s="91"/>
    </row>
    <row r="76" spans="2:12" ht="27.75" customHeight="1">
      <c r="B76" s="98"/>
      <c r="C76" s="98"/>
      <c r="D76" s="98"/>
      <c r="E76" s="98"/>
      <c r="F76" s="98"/>
      <c r="G76" s="98"/>
      <c r="H76" s="98"/>
      <c r="I76" s="91"/>
      <c r="J76" s="98"/>
      <c r="K76" s="98"/>
      <c r="L76" s="98"/>
    </row>
    <row r="77" spans="2:12" ht="27.75" customHeight="1">
      <c r="B77" s="98"/>
      <c r="C77" s="98"/>
      <c r="D77" s="98"/>
      <c r="E77" s="98"/>
      <c r="F77" s="98"/>
      <c r="G77" s="98"/>
      <c r="H77" s="98"/>
      <c r="I77" s="92"/>
      <c r="J77" s="98"/>
      <c r="K77" s="98"/>
      <c r="L77" s="98"/>
    </row>
    <row r="78" spans="2:12" ht="27.75" customHeight="1">
      <c r="B78" s="98"/>
      <c r="C78" s="98"/>
      <c r="D78" s="98"/>
      <c r="E78" s="98"/>
      <c r="F78" s="98"/>
      <c r="G78" s="98"/>
      <c r="H78" s="98"/>
      <c r="I78" s="92"/>
      <c r="J78" s="98"/>
      <c r="K78" s="98"/>
      <c r="L78" s="98"/>
    </row>
    <row r="79" spans="2:12" ht="27.75" customHeight="1">
      <c r="B79" s="98"/>
      <c r="C79" s="98"/>
      <c r="D79" s="98"/>
      <c r="E79" s="98"/>
      <c r="F79" s="98"/>
      <c r="G79" s="98"/>
      <c r="H79" s="98"/>
      <c r="I79" s="91"/>
      <c r="J79" s="98"/>
      <c r="K79" s="98"/>
      <c r="L79" s="98"/>
    </row>
    <row r="80" spans="2:12" ht="27.75" customHeight="1">
      <c r="B80" s="98"/>
      <c r="C80" s="98"/>
      <c r="D80" s="98"/>
      <c r="E80" s="98"/>
      <c r="F80" s="98"/>
      <c r="G80" s="98"/>
      <c r="H80" s="98"/>
      <c r="I80" s="91"/>
      <c r="J80" s="98"/>
      <c r="K80" s="98"/>
      <c r="L80" s="98"/>
    </row>
    <row r="81" spans="2:12" ht="27.75" customHeight="1">
      <c r="I81" s="91"/>
    </row>
    <row r="82" spans="2:12" ht="27.75" customHeight="1"/>
    <row r="83" spans="2:12" ht="27.75" customHeight="1"/>
    <row r="84" spans="2:12" ht="27.75" customHeight="1">
      <c r="B84" s="100"/>
      <c r="C84" s="100"/>
      <c r="D84" s="100"/>
      <c r="E84" s="100"/>
      <c r="F84" s="100"/>
      <c r="G84" s="100"/>
      <c r="H84" s="100"/>
      <c r="I84" s="101"/>
    </row>
    <row r="85" spans="2:12" ht="27.75" customHeight="1"/>
    <row r="86" spans="2:12" ht="27.75" customHeight="1">
      <c r="B86" s="102"/>
      <c r="C86" s="102"/>
      <c r="D86" s="102"/>
      <c r="E86" s="102"/>
      <c r="F86" s="102"/>
      <c r="G86" s="102"/>
      <c r="H86" s="102"/>
      <c r="I86" s="102"/>
      <c r="J86" s="103"/>
      <c r="K86" s="103"/>
      <c r="L86" s="103"/>
    </row>
    <row r="87" spans="2:12" ht="27.75" customHeight="1">
      <c r="B87" s="102"/>
      <c r="C87" s="102"/>
      <c r="D87" s="102"/>
      <c r="E87" s="102"/>
      <c r="F87" s="102"/>
      <c r="G87" s="102"/>
      <c r="H87" s="102"/>
      <c r="I87" s="104"/>
      <c r="J87" s="103"/>
      <c r="K87" s="103"/>
      <c r="L87" s="103"/>
    </row>
    <row r="88" spans="2:12" ht="27.75" customHeight="1">
      <c r="B88" s="97"/>
      <c r="C88" s="97"/>
      <c r="D88" s="97"/>
      <c r="E88" s="97"/>
      <c r="F88" s="97"/>
      <c r="G88" s="97"/>
      <c r="H88" s="97"/>
      <c r="I88" s="105"/>
      <c r="J88" s="103"/>
      <c r="K88" s="103"/>
      <c r="L88" s="103"/>
    </row>
    <row r="89" spans="2:12" ht="27.75" customHeight="1">
      <c r="B89" s="97"/>
      <c r="C89" s="97"/>
      <c r="D89" s="97"/>
      <c r="E89" s="97"/>
      <c r="F89" s="97"/>
      <c r="G89" s="97"/>
      <c r="H89" s="97"/>
      <c r="I89" s="105"/>
    </row>
    <row r="90" spans="2:12" ht="27.75" customHeight="1">
      <c r="B90" s="97"/>
      <c r="C90" s="97"/>
      <c r="D90" s="97"/>
      <c r="E90" s="97"/>
      <c r="F90" s="97"/>
      <c r="G90" s="97"/>
      <c r="H90" s="97"/>
      <c r="I90" s="105"/>
    </row>
    <row r="91" spans="2:12" ht="27.75" customHeight="1">
      <c r="B91" s="97"/>
      <c r="C91" s="97"/>
      <c r="D91" s="97"/>
      <c r="E91" s="97"/>
      <c r="F91" s="97"/>
      <c r="G91" s="97"/>
      <c r="H91" s="97"/>
      <c r="I91" s="105"/>
    </row>
    <row r="92" spans="2:12" ht="27.75" customHeight="1">
      <c r="B92" s="97"/>
      <c r="C92" s="97"/>
      <c r="D92" s="97"/>
      <c r="E92" s="97"/>
      <c r="F92" s="97"/>
      <c r="G92" s="97"/>
      <c r="H92" s="97"/>
      <c r="I92" s="105"/>
    </row>
    <row r="93" spans="2:12" ht="27.75" customHeight="1">
      <c r="B93" s="97"/>
      <c r="C93" s="97"/>
      <c r="D93" s="97"/>
      <c r="E93" s="97"/>
      <c r="F93" s="97"/>
      <c r="G93" s="97"/>
      <c r="H93" s="97"/>
      <c r="I93" s="105"/>
      <c r="J93" s="103"/>
      <c r="K93" s="103"/>
      <c r="L93" s="103"/>
    </row>
    <row r="94" spans="2:12" ht="27.75" customHeight="1">
      <c r="B94" s="97"/>
      <c r="C94" s="97"/>
      <c r="D94" s="97"/>
      <c r="E94" s="97"/>
      <c r="F94" s="97"/>
      <c r="G94" s="97"/>
      <c r="H94" s="97"/>
      <c r="I94" s="105"/>
    </row>
    <row r="95" spans="2:12" ht="27.75" customHeight="1">
      <c r="B95" s="97"/>
      <c r="C95" s="97"/>
      <c r="D95" s="97"/>
      <c r="E95" s="97"/>
      <c r="F95" s="97"/>
      <c r="G95" s="97"/>
      <c r="H95" s="97"/>
      <c r="I95" s="91"/>
    </row>
    <row r="96" spans="2:12" ht="27.75" customHeight="1">
      <c r="B96" s="98"/>
      <c r="C96" s="98"/>
      <c r="D96" s="98"/>
      <c r="E96" s="98"/>
      <c r="F96" s="98"/>
      <c r="G96" s="98"/>
      <c r="H96" s="98"/>
      <c r="I96" s="92"/>
      <c r="J96" s="98"/>
      <c r="K96" s="98"/>
      <c r="L96" s="98"/>
    </row>
    <row r="97" spans="2:13" ht="27.75" customHeight="1">
      <c r="B97" s="98"/>
      <c r="C97" s="98"/>
      <c r="D97" s="98"/>
      <c r="E97" s="98"/>
      <c r="F97" s="98"/>
      <c r="G97" s="98"/>
      <c r="H97" s="98"/>
      <c r="I97" s="91"/>
      <c r="J97" s="98"/>
      <c r="K97" s="98"/>
      <c r="L97" s="98"/>
    </row>
    <row r="98" spans="2:13" ht="27.75" customHeight="1">
      <c r="B98" s="98"/>
      <c r="C98" s="98"/>
      <c r="D98" s="98"/>
      <c r="E98" s="98"/>
      <c r="F98" s="98"/>
      <c r="G98" s="98"/>
      <c r="H98" s="98"/>
      <c r="I98" s="91"/>
      <c r="J98" s="98"/>
      <c r="K98" s="98"/>
      <c r="L98" s="98"/>
    </row>
    <row r="99" spans="2:13" ht="27.75" customHeight="1">
      <c r="B99" s="98"/>
      <c r="C99" s="98"/>
      <c r="D99" s="98"/>
      <c r="E99" s="98"/>
      <c r="F99" s="98"/>
      <c r="G99" s="98"/>
      <c r="H99" s="98"/>
      <c r="I99" s="91"/>
      <c r="J99" s="98"/>
      <c r="K99" s="98"/>
      <c r="L99" s="98"/>
    </row>
    <row r="100" spans="2:13" ht="12.75" customHeight="1"/>
    <row r="101" spans="2:13" ht="12.75" customHeight="1"/>
    <row r="102" spans="2:13" ht="27.75" customHeight="1">
      <c r="B102" s="100"/>
      <c r="C102" s="100"/>
      <c r="D102" s="100"/>
      <c r="E102" s="100"/>
      <c r="F102" s="100"/>
      <c r="G102" s="100"/>
      <c r="H102" s="100"/>
      <c r="I102" s="101"/>
      <c r="M102" s="101"/>
    </row>
    <row r="103" spans="2:13" ht="27.75" customHeight="1"/>
    <row r="104" spans="2:13" ht="27.75" customHeight="1">
      <c r="B104" s="102"/>
      <c r="C104" s="102"/>
      <c r="D104" s="102"/>
      <c r="E104" s="102"/>
      <c r="F104" s="102"/>
      <c r="G104" s="102"/>
      <c r="H104" s="102"/>
      <c r="I104" s="102"/>
      <c r="J104" s="103"/>
      <c r="K104" s="103"/>
      <c r="L104" s="103"/>
    </row>
    <row r="105" spans="2:13" ht="27.75" customHeight="1">
      <c r="B105" s="102"/>
      <c r="C105" s="102"/>
      <c r="D105" s="102"/>
      <c r="E105" s="102"/>
      <c r="F105" s="102"/>
      <c r="G105" s="102"/>
      <c r="H105" s="102"/>
      <c r="I105" s="104"/>
      <c r="J105" s="103"/>
      <c r="K105" s="103"/>
      <c r="L105" s="103"/>
    </row>
    <row r="106" spans="2:13" ht="27.75" customHeight="1">
      <c r="B106" s="97"/>
      <c r="C106" s="97"/>
      <c r="D106" s="97"/>
      <c r="E106" s="97"/>
      <c r="F106" s="97"/>
      <c r="G106" s="97"/>
      <c r="H106" s="97"/>
      <c r="I106" s="105"/>
      <c r="J106" s="103"/>
      <c r="K106" s="103"/>
      <c r="L106" s="103"/>
    </row>
    <row r="107" spans="2:13" ht="27.75" customHeight="1">
      <c r="B107" s="97"/>
      <c r="C107" s="97"/>
      <c r="D107" s="97"/>
      <c r="E107" s="97"/>
      <c r="F107" s="97"/>
      <c r="G107" s="97"/>
      <c r="H107" s="97"/>
      <c r="I107" s="105"/>
      <c r="J107" s="103"/>
      <c r="K107" s="103"/>
      <c r="L107" s="103"/>
    </row>
    <row r="108" spans="2:13" ht="27.75" customHeight="1">
      <c r="B108" s="97"/>
      <c r="C108" s="97"/>
      <c r="D108" s="97"/>
      <c r="E108" s="97"/>
      <c r="F108" s="97"/>
      <c r="G108" s="97"/>
      <c r="H108" s="97"/>
      <c r="I108" s="105"/>
    </row>
    <row r="109" spans="2:13" ht="27.75" customHeight="1">
      <c r="B109" s="97"/>
      <c r="C109" s="97"/>
      <c r="D109" s="97"/>
      <c r="E109" s="97"/>
      <c r="F109" s="97"/>
      <c r="G109" s="97"/>
      <c r="H109" s="97"/>
      <c r="I109" s="105"/>
    </row>
    <row r="110" spans="2:13" ht="27.75" customHeight="1">
      <c r="B110" s="97"/>
      <c r="C110" s="97"/>
      <c r="D110" s="97"/>
      <c r="E110" s="97"/>
      <c r="F110" s="97"/>
      <c r="G110" s="97"/>
      <c r="H110" s="97"/>
      <c r="I110" s="105"/>
    </row>
    <row r="111" spans="2:13" ht="27.75" customHeight="1">
      <c r="B111" s="97"/>
      <c r="C111" s="97"/>
      <c r="D111" s="97"/>
      <c r="E111" s="97"/>
      <c r="F111" s="97"/>
      <c r="G111" s="97"/>
      <c r="H111" s="97"/>
      <c r="I111" s="105"/>
      <c r="J111" s="103"/>
      <c r="K111" s="103"/>
      <c r="L111" s="103"/>
    </row>
    <row r="112" spans="2:13" ht="27.75" customHeight="1">
      <c r="B112" s="97"/>
      <c r="C112" s="97"/>
      <c r="D112" s="97"/>
      <c r="E112" s="97"/>
      <c r="F112" s="97"/>
      <c r="G112" s="97"/>
      <c r="H112" s="97"/>
      <c r="I112" s="105"/>
    </row>
    <row r="113" spans="2:12" ht="27.75" customHeight="1">
      <c r="B113" s="97"/>
      <c r="C113" s="97"/>
      <c r="D113" s="97"/>
      <c r="E113" s="97"/>
      <c r="F113" s="97"/>
      <c r="G113" s="97"/>
      <c r="H113" s="97"/>
      <c r="I113" s="91"/>
    </row>
    <row r="114" spans="2:12" ht="27.75" customHeight="1">
      <c r="B114" s="98"/>
      <c r="C114" s="98"/>
      <c r="D114" s="98"/>
      <c r="E114" s="98"/>
      <c r="F114" s="98"/>
      <c r="G114" s="98"/>
      <c r="H114" s="98"/>
      <c r="I114" s="92"/>
      <c r="J114" s="98"/>
      <c r="K114" s="98"/>
      <c r="L114" s="98"/>
    </row>
    <row r="115" spans="2:12" ht="27.75" customHeight="1">
      <c r="B115" s="98"/>
      <c r="C115" s="98"/>
      <c r="D115" s="98"/>
      <c r="E115" s="98"/>
      <c r="F115" s="98"/>
      <c r="G115" s="98"/>
      <c r="H115" s="98"/>
      <c r="I115" s="91"/>
      <c r="J115" s="98"/>
      <c r="K115" s="98"/>
      <c r="L115" s="98"/>
    </row>
    <row r="116" spans="2:12" ht="27.75" customHeight="1">
      <c r="B116" s="98"/>
      <c r="C116" s="98"/>
      <c r="D116" s="98"/>
      <c r="E116" s="98"/>
      <c r="F116" s="98"/>
      <c r="G116" s="98"/>
      <c r="H116" s="98"/>
      <c r="I116" s="91"/>
      <c r="J116" s="98"/>
      <c r="K116" s="98"/>
      <c r="L116" s="98"/>
    </row>
    <row r="117" spans="2:12" ht="27.75" customHeight="1">
      <c r="B117" s="98"/>
      <c r="C117" s="98"/>
      <c r="D117" s="98"/>
      <c r="E117" s="98"/>
      <c r="F117" s="98"/>
      <c r="G117" s="98"/>
      <c r="H117" s="98"/>
      <c r="I117" s="91"/>
      <c r="J117" s="98"/>
      <c r="K117" s="98"/>
      <c r="L117" s="98"/>
    </row>
  </sheetData>
  <mergeCells count="50">
    <mergeCell ref="CD23:CG23"/>
    <mergeCell ref="CH23:CK23"/>
    <mergeCell ref="CL23:CO23"/>
    <mergeCell ref="CQ23:CR23"/>
    <mergeCell ref="BJ23:BM23"/>
    <mergeCell ref="BN23:BQ23"/>
    <mergeCell ref="BR23:BU23"/>
    <mergeCell ref="BV23:BY23"/>
    <mergeCell ref="BZ23:CC23"/>
    <mergeCell ref="CX16:CY16"/>
    <mergeCell ref="B23:E23"/>
    <mergeCell ref="F23:I23"/>
    <mergeCell ref="J23:M23"/>
    <mergeCell ref="N23:Q23"/>
    <mergeCell ref="R23:U23"/>
    <mergeCell ref="V23:Y23"/>
    <mergeCell ref="Z23:AC23"/>
    <mergeCell ref="AD23:AG23"/>
    <mergeCell ref="AH23:AK23"/>
    <mergeCell ref="AL23:AO23"/>
    <mergeCell ref="AP23:AS23"/>
    <mergeCell ref="AT23:AW23"/>
    <mergeCell ref="AX23:BA23"/>
    <mergeCell ref="BB23:BE23"/>
    <mergeCell ref="BF23:BI23"/>
    <mergeCell ref="BZ10:CC10"/>
    <mergeCell ref="CD10:CG10"/>
    <mergeCell ref="CH10:CK10"/>
    <mergeCell ref="CL10:CO10"/>
    <mergeCell ref="CQ10:CR10"/>
    <mergeCell ref="BF10:BI10"/>
    <mergeCell ref="BJ10:BM10"/>
    <mergeCell ref="BN10:BQ10"/>
    <mergeCell ref="BR10:BU10"/>
    <mergeCell ref="BV10:BY10"/>
    <mergeCell ref="AL10:AO10"/>
    <mergeCell ref="AP10:AS10"/>
    <mergeCell ref="AT10:AW10"/>
    <mergeCell ref="AX10:BA10"/>
    <mergeCell ref="BB10:BE10"/>
    <mergeCell ref="R10:U10"/>
    <mergeCell ref="V10:Y10"/>
    <mergeCell ref="Z10:AC10"/>
    <mergeCell ref="AD10:AG10"/>
    <mergeCell ref="AH10:AK10"/>
    <mergeCell ref="B2:Q2"/>
    <mergeCell ref="B10:E10"/>
    <mergeCell ref="F10:I10"/>
    <mergeCell ref="J10:M10"/>
    <mergeCell ref="N10:Q10"/>
  </mergeCells>
  <pageMargins left="0.78749999999999998" right="0.78749999999999998" top="1.3187500000000001" bottom="1.3187500000000001" header="0.51180555555555596" footer="0.51180555555555596"/>
  <pageSetup paperSize="77" orientation="landscape" horizontalDpi="300" verticalDpi="300"/>
  <headerFooter>
    <oddHeader>&amp;CAnnexe au RC - décomposition des prix du scénario fictif</oddHeader>
    <oddFooter>&amp;CScénario fictif de MOE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C117"/>
  <sheetViews>
    <sheetView zoomScaleNormal="100" workbookViewId="0"/>
  </sheetViews>
  <sheetFormatPr baseColWidth="10" defaultColWidth="10.28515625" defaultRowHeight="12.75"/>
  <cols>
    <col min="1" max="1" width="29.140625" customWidth="1"/>
    <col min="2" max="44" width="14.140625" customWidth="1"/>
    <col min="66" max="68" width="14.140625" customWidth="1"/>
    <col min="95" max="95" width="20.7109375" customWidth="1"/>
    <col min="96" max="96" width="19.42578125" customWidth="1"/>
    <col min="98" max="98" width="29.140625" customWidth="1"/>
    <col min="101" max="101" width="20.140625" customWidth="1"/>
    <col min="102" max="102" width="20.5703125" customWidth="1"/>
    <col min="104" max="104" width="18.42578125" customWidth="1"/>
    <col min="105" max="105" width="20.42578125" customWidth="1"/>
    <col min="106" max="106" width="25.7109375" customWidth="1"/>
    <col min="1024" max="1024" width="10" customWidth="1"/>
  </cols>
  <sheetData>
    <row r="2" spans="1:106" ht="66.75" customHeight="1">
      <c r="A2" s="24"/>
      <c r="B2" s="14" t="s">
        <v>48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25"/>
      <c r="S2" s="25"/>
      <c r="T2" s="25"/>
      <c r="U2" s="25"/>
      <c r="V2" s="25"/>
      <c r="W2" s="25"/>
      <c r="X2" s="25"/>
      <c r="Y2" s="25"/>
      <c r="CT2" s="24"/>
    </row>
    <row r="3" spans="1:106">
      <c r="B3" s="26"/>
      <c r="C3" s="26"/>
      <c r="D3" s="26"/>
    </row>
    <row r="4" spans="1:106" s="27" customFormat="1" ht="27.75" customHeight="1">
      <c r="B4" s="28" t="s">
        <v>49</v>
      </c>
      <c r="C4" s="28"/>
      <c r="D4" s="28"/>
      <c r="E4" s="28"/>
      <c r="F4" s="28"/>
      <c r="G4" s="28"/>
      <c r="H4" s="28"/>
      <c r="I4" s="29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</row>
    <row r="5" spans="1:106" s="27" customFormat="1" ht="27.75" customHeight="1">
      <c r="B5" s="30" t="s">
        <v>50</v>
      </c>
      <c r="C5" s="30"/>
      <c r="D5" s="30"/>
    </row>
    <row r="6" spans="1:106" s="27" customFormat="1" ht="27.75" customHeight="1">
      <c r="B6" s="30" t="s">
        <v>51</v>
      </c>
      <c r="C6" s="30"/>
      <c r="D6" s="30"/>
      <c r="F6" s="31"/>
      <c r="G6" s="31"/>
      <c r="H6" s="31"/>
      <c r="BB6" s="32"/>
      <c r="BC6" s="32"/>
      <c r="BD6" s="32"/>
    </row>
    <row r="7" spans="1:106" ht="27.75" customHeight="1">
      <c r="B7" s="33"/>
      <c r="C7" s="33"/>
      <c r="D7" s="33"/>
      <c r="E7" s="33"/>
      <c r="F7" s="33"/>
      <c r="G7" s="33"/>
      <c r="H7" s="33"/>
      <c r="AL7" s="34"/>
      <c r="AM7" s="34"/>
      <c r="AN7" s="34"/>
    </row>
    <row r="8" spans="1:106" ht="27.75" customHeight="1">
      <c r="B8" s="35"/>
      <c r="C8" s="35"/>
      <c r="D8" s="35"/>
    </row>
    <row r="9" spans="1:106">
      <c r="B9" s="36" t="s">
        <v>52</v>
      </c>
      <c r="C9" s="36"/>
      <c r="D9" s="36"/>
    </row>
    <row r="10" spans="1:106" ht="113.25" customHeight="1">
      <c r="A10" s="37" t="s">
        <v>53</v>
      </c>
      <c r="B10" s="13" t="s">
        <v>54</v>
      </c>
      <c r="C10" s="13"/>
      <c r="D10" s="13"/>
      <c r="E10" s="13"/>
      <c r="F10" s="12" t="s">
        <v>55</v>
      </c>
      <c r="G10" s="12"/>
      <c r="H10" s="12"/>
      <c r="I10" s="12"/>
      <c r="J10" s="12" t="s">
        <v>56</v>
      </c>
      <c r="K10" s="12"/>
      <c r="L10" s="12"/>
      <c r="M10" s="12"/>
      <c r="N10" s="12" t="s">
        <v>57</v>
      </c>
      <c r="O10" s="12"/>
      <c r="P10" s="12"/>
      <c r="Q10" s="12"/>
      <c r="R10" s="12" t="s">
        <v>58</v>
      </c>
      <c r="S10" s="12"/>
      <c r="T10" s="12"/>
      <c r="U10" s="12"/>
      <c r="V10" s="12" t="s">
        <v>59</v>
      </c>
      <c r="W10" s="12"/>
      <c r="X10" s="12"/>
      <c r="Y10" s="12"/>
      <c r="Z10" s="12" t="s">
        <v>60</v>
      </c>
      <c r="AA10" s="12"/>
      <c r="AB10" s="12"/>
      <c r="AC10" s="12"/>
      <c r="AD10" s="11" t="s">
        <v>61</v>
      </c>
      <c r="AE10" s="11"/>
      <c r="AF10" s="11"/>
      <c r="AG10" s="11"/>
      <c r="AH10" s="10" t="s">
        <v>62</v>
      </c>
      <c r="AI10" s="10"/>
      <c r="AJ10" s="10"/>
      <c r="AK10" s="10"/>
      <c r="AL10" s="9" t="s">
        <v>63</v>
      </c>
      <c r="AM10" s="9"/>
      <c r="AN10" s="9"/>
      <c r="AO10" s="9"/>
      <c r="AP10" s="9" t="s">
        <v>64</v>
      </c>
      <c r="AQ10" s="9"/>
      <c r="AR10" s="9"/>
      <c r="AS10" s="9"/>
      <c r="AT10" s="9" t="s">
        <v>65</v>
      </c>
      <c r="AU10" s="9"/>
      <c r="AV10" s="9"/>
      <c r="AW10" s="9"/>
      <c r="AX10" s="9" t="s">
        <v>66</v>
      </c>
      <c r="AY10" s="9"/>
      <c r="AZ10" s="9"/>
      <c r="BA10" s="9"/>
      <c r="BB10" s="9" t="s">
        <v>67</v>
      </c>
      <c r="BC10" s="9"/>
      <c r="BD10" s="9"/>
      <c r="BE10" s="9"/>
      <c r="BF10" s="9" t="s">
        <v>68</v>
      </c>
      <c r="BG10" s="9"/>
      <c r="BH10" s="9"/>
      <c r="BI10" s="9"/>
      <c r="BJ10" s="8" t="s">
        <v>69</v>
      </c>
      <c r="BK10" s="8"/>
      <c r="BL10" s="8"/>
      <c r="BM10" s="8"/>
      <c r="BN10" s="8" t="s">
        <v>70</v>
      </c>
      <c r="BO10" s="8"/>
      <c r="BP10" s="8"/>
      <c r="BQ10" s="8"/>
      <c r="BR10" s="9" t="s">
        <v>71</v>
      </c>
      <c r="BS10" s="9"/>
      <c r="BT10" s="9"/>
      <c r="BU10" s="9"/>
      <c r="BV10" s="9" t="s">
        <v>72</v>
      </c>
      <c r="BW10" s="9"/>
      <c r="BX10" s="9"/>
      <c r="BY10" s="9"/>
      <c r="BZ10" s="9" t="s">
        <v>73</v>
      </c>
      <c r="CA10" s="9"/>
      <c r="CB10" s="9"/>
      <c r="CC10" s="9"/>
      <c r="CD10" s="9" t="s">
        <v>74</v>
      </c>
      <c r="CE10" s="9"/>
      <c r="CF10" s="9"/>
      <c r="CG10" s="9"/>
      <c r="CH10" s="9" t="s">
        <v>75</v>
      </c>
      <c r="CI10" s="9"/>
      <c r="CJ10" s="9"/>
      <c r="CK10" s="9"/>
      <c r="CL10" s="9" t="s">
        <v>76</v>
      </c>
      <c r="CM10" s="9"/>
      <c r="CN10" s="9"/>
      <c r="CO10" s="9"/>
      <c r="CP10" s="38"/>
      <c r="CQ10" s="7" t="s">
        <v>77</v>
      </c>
      <c r="CR10" s="7"/>
      <c r="CT10" s="39" t="s">
        <v>53</v>
      </c>
    </row>
    <row r="11" spans="1:106" ht="84.75" customHeight="1">
      <c r="A11" s="40"/>
      <c r="B11" s="41" t="s">
        <v>78</v>
      </c>
      <c r="C11" s="41" t="s">
        <v>40</v>
      </c>
      <c r="D11" s="41" t="s">
        <v>42</v>
      </c>
      <c r="E11" s="41" t="s">
        <v>79</v>
      </c>
      <c r="F11" s="41" t="s">
        <v>78</v>
      </c>
      <c r="G11" s="41" t="s">
        <v>40</v>
      </c>
      <c r="H11" s="41" t="s">
        <v>42</v>
      </c>
      <c r="I11" s="41" t="s">
        <v>79</v>
      </c>
      <c r="J11" s="41" t="s">
        <v>78</v>
      </c>
      <c r="K11" s="41" t="s">
        <v>40</v>
      </c>
      <c r="L11" s="41" t="s">
        <v>42</v>
      </c>
      <c r="M11" s="41" t="s">
        <v>79</v>
      </c>
      <c r="N11" s="41" t="s">
        <v>78</v>
      </c>
      <c r="O11" s="41" t="s">
        <v>40</v>
      </c>
      <c r="P11" s="41" t="s">
        <v>42</v>
      </c>
      <c r="Q11" s="41" t="s">
        <v>79</v>
      </c>
      <c r="R11" s="41" t="s">
        <v>78</v>
      </c>
      <c r="S11" s="41" t="s">
        <v>40</v>
      </c>
      <c r="T11" s="41" t="s">
        <v>40</v>
      </c>
      <c r="U11" s="41" t="s">
        <v>79</v>
      </c>
      <c r="V11" s="41" t="s">
        <v>78</v>
      </c>
      <c r="W11" s="41" t="s">
        <v>40</v>
      </c>
      <c r="X11" s="41" t="s">
        <v>42</v>
      </c>
      <c r="Y11" s="41" t="s">
        <v>79</v>
      </c>
      <c r="Z11" s="41" t="s">
        <v>78</v>
      </c>
      <c r="AA11" s="41" t="s">
        <v>40</v>
      </c>
      <c r="AB11" s="41" t="s">
        <v>42</v>
      </c>
      <c r="AC11" s="41" t="s">
        <v>79</v>
      </c>
      <c r="AD11" s="41" t="s">
        <v>78</v>
      </c>
      <c r="AE11" s="41" t="s">
        <v>40</v>
      </c>
      <c r="AF11" s="41" t="s">
        <v>42</v>
      </c>
      <c r="AG11" s="42" t="s">
        <v>79</v>
      </c>
      <c r="AH11" s="43" t="s">
        <v>78</v>
      </c>
      <c r="AI11" s="41" t="s">
        <v>40</v>
      </c>
      <c r="AJ11" s="41" t="s">
        <v>42</v>
      </c>
      <c r="AK11" s="41" t="s">
        <v>79</v>
      </c>
      <c r="AL11" s="41" t="s">
        <v>78</v>
      </c>
      <c r="AM11" s="41" t="s">
        <v>40</v>
      </c>
      <c r="AN11" s="41" t="s">
        <v>42</v>
      </c>
      <c r="AO11" s="41" t="s">
        <v>79</v>
      </c>
      <c r="AP11" s="41" t="s">
        <v>78</v>
      </c>
      <c r="AQ11" s="41" t="s">
        <v>40</v>
      </c>
      <c r="AR11" s="41" t="s">
        <v>42</v>
      </c>
      <c r="AS11" s="41" t="s">
        <v>79</v>
      </c>
      <c r="AT11" s="41" t="s">
        <v>78</v>
      </c>
      <c r="AU11" s="41" t="s">
        <v>40</v>
      </c>
      <c r="AV11" s="41" t="s">
        <v>42</v>
      </c>
      <c r="AW11" s="41" t="s">
        <v>79</v>
      </c>
      <c r="AX11" s="41" t="s">
        <v>78</v>
      </c>
      <c r="AY11" s="41" t="s">
        <v>40</v>
      </c>
      <c r="AZ11" s="41" t="s">
        <v>42</v>
      </c>
      <c r="BA11" s="41" t="s">
        <v>79</v>
      </c>
      <c r="BB11" s="41" t="s">
        <v>78</v>
      </c>
      <c r="BC11" s="41" t="s">
        <v>40</v>
      </c>
      <c r="BD11" s="41" t="s">
        <v>42</v>
      </c>
      <c r="BE11" s="41" t="s">
        <v>79</v>
      </c>
      <c r="BF11" s="41" t="s">
        <v>78</v>
      </c>
      <c r="BG11" s="41" t="s">
        <v>40</v>
      </c>
      <c r="BH11" s="41" t="s">
        <v>42</v>
      </c>
      <c r="BI11" s="41" t="s">
        <v>79</v>
      </c>
      <c r="BJ11" s="41" t="s">
        <v>78</v>
      </c>
      <c r="BK11" s="41" t="s">
        <v>40</v>
      </c>
      <c r="BL11" s="41" t="s">
        <v>42</v>
      </c>
      <c r="BM11" s="41" t="s">
        <v>79</v>
      </c>
      <c r="BN11" s="41" t="s">
        <v>78</v>
      </c>
      <c r="BO11" s="41" t="s">
        <v>40</v>
      </c>
      <c r="BP11" s="41" t="s">
        <v>42</v>
      </c>
      <c r="BQ11" s="41" t="s">
        <v>79</v>
      </c>
      <c r="BR11" s="41" t="s">
        <v>78</v>
      </c>
      <c r="BS11" s="41" t="s">
        <v>40</v>
      </c>
      <c r="BT11" s="41" t="s">
        <v>42</v>
      </c>
      <c r="BU11" s="41" t="s">
        <v>79</v>
      </c>
      <c r="BV11" s="41" t="s">
        <v>78</v>
      </c>
      <c r="BW11" s="41" t="s">
        <v>40</v>
      </c>
      <c r="BX11" s="41" t="s">
        <v>42</v>
      </c>
      <c r="BY11" s="41" t="s">
        <v>79</v>
      </c>
      <c r="BZ11" s="41" t="s">
        <v>78</v>
      </c>
      <c r="CA11" s="41" t="s">
        <v>40</v>
      </c>
      <c r="CB11" s="41" t="s">
        <v>42</v>
      </c>
      <c r="CC11" s="41" t="s">
        <v>79</v>
      </c>
      <c r="CD11" s="41" t="s">
        <v>78</v>
      </c>
      <c r="CE11" s="41" t="s">
        <v>40</v>
      </c>
      <c r="CF11" s="41" t="s">
        <v>42</v>
      </c>
      <c r="CG11" s="41" t="s">
        <v>79</v>
      </c>
      <c r="CH11" s="41" t="s">
        <v>78</v>
      </c>
      <c r="CI11" s="41" t="s">
        <v>40</v>
      </c>
      <c r="CJ11" s="41" t="s">
        <v>42</v>
      </c>
      <c r="CK11" s="41" t="s">
        <v>79</v>
      </c>
      <c r="CL11" s="41" t="s">
        <v>78</v>
      </c>
      <c r="CM11" s="41" t="s">
        <v>40</v>
      </c>
      <c r="CN11" s="41" t="s">
        <v>42</v>
      </c>
      <c r="CO11" s="41" t="s">
        <v>79</v>
      </c>
      <c r="CP11" s="44"/>
      <c r="CQ11" s="45" t="s">
        <v>40</v>
      </c>
      <c r="CR11" s="45" t="s">
        <v>42</v>
      </c>
      <c r="CT11" s="39"/>
    </row>
    <row r="12" spans="1:106" ht="84.75" customHeight="1">
      <c r="A12" s="46" t="s">
        <v>80</v>
      </c>
      <c r="B12" s="47">
        <v>1</v>
      </c>
      <c r="C12" s="47">
        <v>4987.5</v>
      </c>
      <c r="D12" s="48">
        <v>7580</v>
      </c>
      <c r="E12" s="49">
        <f t="shared" ref="E12:E21" si="0">(D12-C12)/C12</f>
        <v>0.51979949874686715</v>
      </c>
      <c r="F12" s="50">
        <v>1</v>
      </c>
      <c r="G12" s="63">
        <v>9292.5</v>
      </c>
      <c r="H12" s="52">
        <v>18580</v>
      </c>
      <c r="I12" s="49">
        <f t="shared" ref="I12:I21" si="1">(H12-G12)/G12</f>
        <v>0.99946193166532149</v>
      </c>
      <c r="J12" s="50">
        <v>1</v>
      </c>
      <c r="K12" s="50">
        <v>14250</v>
      </c>
      <c r="L12" s="52">
        <v>13580</v>
      </c>
      <c r="M12" s="49">
        <f t="shared" ref="M12:M21" si="2">(L12-K12)/K12</f>
        <v>-4.7017543859649125E-2</v>
      </c>
      <c r="N12" s="50">
        <v>1</v>
      </c>
      <c r="O12" s="50">
        <v>8550</v>
      </c>
      <c r="P12" s="52">
        <v>7580</v>
      </c>
      <c r="Q12" s="49">
        <f t="shared" ref="Q12:Q21" si="3">(P12-O12)/O12</f>
        <v>-0.11345029239766082</v>
      </c>
      <c r="R12" s="50">
        <v>1</v>
      </c>
      <c r="S12" s="63">
        <v>3562.5</v>
      </c>
      <c r="T12" s="52">
        <v>5580</v>
      </c>
      <c r="U12" s="49">
        <f t="shared" ref="U12:U21" si="4">(T12-S12)/S12</f>
        <v>0.56631578947368422</v>
      </c>
      <c r="V12" s="50">
        <v>1</v>
      </c>
      <c r="W12" s="50">
        <v>22087.5</v>
      </c>
      <c r="X12" s="52">
        <v>15580</v>
      </c>
      <c r="Y12" s="49">
        <f t="shared" ref="Y12:Y21" si="5">(X12-W12)/W12</f>
        <v>-0.29462365591397849</v>
      </c>
      <c r="Z12" s="50">
        <v>1</v>
      </c>
      <c r="AA12" s="50">
        <v>4275</v>
      </c>
      <c r="AB12" s="53"/>
      <c r="AC12" s="49">
        <f t="shared" ref="AC12:AC21" si="6">(AB12-AA12)/AA12</f>
        <v>-1</v>
      </c>
      <c r="AD12" s="50">
        <v>1</v>
      </c>
      <c r="AE12" s="50">
        <v>4275</v>
      </c>
      <c r="AF12" s="52">
        <v>3080</v>
      </c>
      <c r="AG12" s="54">
        <f t="shared" ref="AG12:AG21" si="7">(AF12-AE12)/AE12</f>
        <v>-0.27953216374269008</v>
      </c>
      <c r="AH12" s="55">
        <v>1</v>
      </c>
      <c r="AI12" s="50">
        <v>1500</v>
      </c>
      <c r="AJ12" s="52">
        <v>2950</v>
      </c>
      <c r="AK12" s="49">
        <f t="shared" ref="AK12:AK21" si="8">(AJ12-AI12)/AI12</f>
        <v>0.96666666666666667</v>
      </c>
      <c r="AL12" s="50">
        <v>1</v>
      </c>
      <c r="AM12" s="50">
        <v>7000</v>
      </c>
      <c r="AN12" s="52">
        <v>1500</v>
      </c>
      <c r="AO12" s="49">
        <f t="shared" ref="AO12:AO21" si="9">(AN12-AM12)/AM12</f>
        <v>-0.7857142857142857</v>
      </c>
      <c r="AP12" s="50">
        <v>1</v>
      </c>
      <c r="AQ12" s="50">
        <v>7500</v>
      </c>
      <c r="AR12" s="52">
        <v>3150</v>
      </c>
      <c r="AS12" s="49">
        <f t="shared" ref="AS12:AS21" si="10">(AR12-AQ12)/AQ12</f>
        <v>-0.57999999999999996</v>
      </c>
      <c r="AT12" s="50">
        <v>1</v>
      </c>
      <c r="AU12" s="50">
        <v>3000</v>
      </c>
      <c r="AV12" s="52">
        <v>1000</v>
      </c>
      <c r="AW12" s="49">
        <f t="shared" ref="AW12:AW21" si="11">(AV12-AU12)/AU12</f>
        <v>-0.66666666666666663</v>
      </c>
      <c r="AX12" s="50">
        <v>1</v>
      </c>
      <c r="AY12" s="50">
        <v>5000</v>
      </c>
      <c r="AZ12" s="52">
        <v>1650</v>
      </c>
      <c r="BA12" s="49">
        <f t="shared" ref="BA12:BA21" si="12">(AZ12-AY12)/AY12</f>
        <v>-0.67</v>
      </c>
      <c r="BB12" s="50">
        <v>0</v>
      </c>
      <c r="BC12" s="50"/>
      <c r="BD12" s="52"/>
      <c r="BE12" s="49"/>
      <c r="BF12" s="50">
        <v>1</v>
      </c>
      <c r="BG12" s="50">
        <v>3250</v>
      </c>
      <c r="BH12" s="52">
        <v>2500</v>
      </c>
      <c r="BI12" s="49">
        <f>(BH12-BG12)/BG12</f>
        <v>-0.23076923076923078</v>
      </c>
      <c r="BJ12" s="50">
        <v>1</v>
      </c>
      <c r="BK12" s="50">
        <v>3000</v>
      </c>
      <c r="BL12" s="52">
        <v>1300</v>
      </c>
      <c r="BM12" s="49">
        <f>(BL12-BK12)/BK12</f>
        <v>-0.56666666666666665</v>
      </c>
      <c r="BN12" s="50">
        <v>1</v>
      </c>
      <c r="BO12" s="50">
        <v>1500</v>
      </c>
      <c r="BP12" s="52">
        <v>1150</v>
      </c>
      <c r="BQ12" s="49">
        <f>(BP12-BO12)/BO12</f>
        <v>-0.23333333333333334</v>
      </c>
      <c r="BR12" s="50">
        <v>0</v>
      </c>
      <c r="BS12" s="50"/>
      <c r="BT12" s="52"/>
      <c r="BU12" s="49"/>
      <c r="BV12" s="50">
        <v>0</v>
      </c>
      <c r="BW12" s="50"/>
      <c r="BX12" s="52"/>
      <c r="BY12" s="49"/>
      <c r="BZ12" s="50">
        <v>1</v>
      </c>
      <c r="CA12" s="50">
        <v>12000</v>
      </c>
      <c r="CB12" s="52">
        <v>4750</v>
      </c>
      <c r="CC12" s="49">
        <f>(CB12-CA12)/CA12</f>
        <v>-0.60416666666666663</v>
      </c>
      <c r="CD12" s="50">
        <v>0</v>
      </c>
      <c r="CE12" s="50"/>
      <c r="CF12" s="52"/>
      <c r="CG12" s="49"/>
      <c r="CH12" s="50">
        <v>0</v>
      </c>
      <c r="CI12" s="50"/>
      <c r="CJ12" s="52"/>
      <c r="CK12" s="49"/>
      <c r="CL12" s="50">
        <v>0</v>
      </c>
      <c r="CM12" s="50"/>
      <c r="CN12" s="52"/>
      <c r="CO12" s="49"/>
      <c r="CP12" s="56"/>
      <c r="CQ12" s="57">
        <f t="shared" ref="CQ12:CQ18" si="13">B12*C12+F12*G12+J12*K12+N12*O12+R12*S12+V12*W12+Z12*AA12+AD12*AE12+AH12+AI12+AL12*AM12+AP12*AQ12+AT12*AU12+AX12*AY12+BB12*BC12+BF12*BG12+BJ12*BK12+BN12*BO12+BR12*BS12+BV12*BW12+BZ12*CA12+CD12*CE12+CH12*CI12+CL12*CM12</f>
        <v>115031</v>
      </c>
      <c r="CR12" s="58">
        <f t="shared" ref="CR12:CR18" si="14">B12*D12+F12*H12+J12*L12+N12*P12+R12*T12+V12*X12+Z12*AB12+AD12*AF12+AH12*AJ12+AL12*AN12+AP12*AR12+AT12*AV12+AX12*AZ12+BB12*BD12+BF12*BH12+BJ12*BL12+BN12*BP12+BR12*BT12+BV12*BX12+BZ12*CB12+CD12*CF12+CH12*CJ12+CL12*CN12</f>
        <v>91510</v>
      </c>
      <c r="CS12" s="49">
        <f t="shared" ref="CS12:CS21" si="15">(CR12-CQ12)/CQ12</f>
        <v>-0.20447531534977528</v>
      </c>
      <c r="CT12" s="59" t="s">
        <v>80</v>
      </c>
    </row>
    <row r="13" spans="1:106" ht="84.75" customHeight="1">
      <c r="A13" s="46" t="s">
        <v>81</v>
      </c>
      <c r="B13" s="47">
        <v>1</v>
      </c>
      <c r="C13" s="106">
        <f>18786.5</f>
        <v>18786.5</v>
      </c>
      <c r="D13" s="61"/>
      <c r="E13" s="49">
        <f t="shared" si="0"/>
        <v>-1</v>
      </c>
      <c r="F13" s="50">
        <v>1</v>
      </c>
      <c r="G13" s="107">
        <v>14962.5</v>
      </c>
      <c r="H13" s="53"/>
      <c r="I13" s="49">
        <f t="shared" si="1"/>
        <v>-1</v>
      </c>
      <c r="J13" s="50">
        <v>1</v>
      </c>
      <c r="K13" s="107">
        <v>22443.75</v>
      </c>
      <c r="L13" s="52">
        <v>55300</v>
      </c>
      <c r="M13" s="49">
        <f t="shared" si="2"/>
        <v>1.4639376218323588</v>
      </c>
      <c r="N13" s="50">
        <v>1</v>
      </c>
      <c r="O13" s="107">
        <v>8977.5</v>
      </c>
      <c r="P13" s="52">
        <v>28325</v>
      </c>
      <c r="Q13" s="49">
        <f t="shared" si="3"/>
        <v>2.1551099972152605</v>
      </c>
      <c r="R13" s="50">
        <v>1</v>
      </c>
      <c r="S13" s="107">
        <v>7481.25</v>
      </c>
      <c r="T13" s="52">
        <v>19200</v>
      </c>
      <c r="U13" s="49">
        <f t="shared" si="4"/>
        <v>1.5664160401002507</v>
      </c>
      <c r="V13" s="50">
        <v>1</v>
      </c>
      <c r="W13" s="107">
        <v>70323.75</v>
      </c>
      <c r="X13" s="52">
        <v>39000</v>
      </c>
      <c r="Y13" s="49">
        <f t="shared" si="5"/>
        <v>-0.44542206580280491</v>
      </c>
      <c r="Z13" s="50">
        <v>1</v>
      </c>
      <c r="AA13" s="107">
        <v>8977.5</v>
      </c>
      <c r="AB13" s="53"/>
      <c r="AC13" s="49">
        <f t="shared" si="6"/>
        <v>-1</v>
      </c>
      <c r="AD13" s="50">
        <v>1</v>
      </c>
      <c r="AE13" s="107">
        <v>5985</v>
      </c>
      <c r="AF13" s="52">
        <v>7700</v>
      </c>
      <c r="AG13" s="54">
        <f t="shared" si="7"/>
        <v>0.28654970760233917</v>
      </c>
      <c r="AH13" s="55">
        <v>1</v>
      </c>
      <c r="AI13" s="50">
        <v>6000</v>
      </c>
      <c r="AJ13" s="52">
        <v>14300</v>
      </c>
      <c r="AK13" s="49">
        <f t="shared" si="8"/>
        <v>1.3833333333333333</v>
      </c>
      <c r="AL13" s="50">
        <v>1</v>
      </c>
      <c r="AM13" s="50">
        <v>10000</v>
      </c>
      <c r="AN13" s="52">
        <v>9750</v>
      </c>
      <c r="AO13" s="49">
        <f t="shared" si="9"/>
        <v>-2.5000000000000001E-2</v>
      </c>
      <c r="AP13" s="50">
        <v>0</v>
      </c>
      <c r="AQ13" s="50"/>
      <c r="AR13" s="52"/>
      <c r="AS13" s="49" t="e">
        <f t="shared" si="10"/>
        <v>#DIV/0!</v>
      </c>
      <c r="AT13" s="50">
        <v>1</v>
      </c>
      <c r="AU13" s="50">
        <v>8000</v>
      </c>
      <c r="AV13" s="52">
        <v>8160</v>
      </c>
      <c r="AW13" s="49">
        <f t="shared" si="11"/>
        <v>0.02</v>
      </c>
      <c r="AX13" s="50">
        <v>0</v>
      </c>
      <c r="AY13" s="50"/>
      <c r="AZ13" s="52"/>
      <c r="BA13" s="49" t="e">
        <f t="shared" si="12"/>
        <v>#DIV/0!</v>
      </c>
      <c r="BB13" s="50">
        <v>0</v>
      </c>
      <c r="BC13" s="50"/>
      <c r="BD13" s="52"/>
      <c r="BE13" s="49"/>
      <c r="BF13" s="50">
        <v>0</v>
      </c>
      <c r="BG13" s="50"/>
      <c r="BH13" s="52"/>
      <c r="BI13" s="49"/>
      <c r="BJ13" s="50">
        <v>1</v>
      </c>
      <c r="BK13" s="50">
        <v>3000</v>
      </c>
      <c r="BL13" s="52">
        <v>9750</v>
      </c>
      <c r="BM13" s="49">
        <f>(BL13-BK13)/BK13</f>
        <v>2.25</v>
      </c>
      <c r="BN13" s="50">
        <v>0</v>
      </c>
      <c r="BO13" s="50"/>
      <c r="BP13" s="53">
        <v>5200</v>
      </c>
      <c r="BQ13" s="62"/>
      <c r="BR13" s="50">
        <v>1</v>
      </c>
      <c r="BS13" s="50">
        <v>3000</v>
      </c>
      <c r="BT13" s="53"/>
      <c r="BU13" s="62">
        <f>(BT13-BS13)/BS13</f>
        <v>-1</v>
      </c>
      <c r="BV13" s="50">
        <v>1</v>
      </c>
      <c r="BW13" s="50">
        <v>5000</v>
      </c>
      <c r="BX13" s="53"/>
      <c r="BY13" s="62">
        <f>(BX13-BW13)/BW13</f>
        <v>-1</v>
      </c>
      <c r="BZ13" s="50">
        <v>1</v>
      </c>
      <c r="CA13" s="50">
        <v>17000</v>
      </c>
      <c r="CB13" s="52">
        <v>9750</v>
      </c>
      <c r="CC13" s="49">
        <f>(CB13-CA13)/CA13</f>
        <v>-0.4264705882352941</v>
      </c>
      <c r="CD13" s="50">
        <v>0</v>
      </c>
      <c r="CE13" s="50"/>
      <c r="CF13" s="52"/>
      <c r="CG13" s="49"/>
      <c r="CH13" s="50">
        <v>0</v>
      </c>
      <c r="CI13" s="50"/>
      <c r="CJ13" s="52"/>
      <c r="CK13" s="49"/>
      <c r="CL13" s="50">
        <v>0</v>
      </c>
      <c r="CM13" s="50"/>
      <c r="CN13" s="52"/>
      <c r="CO13" s="49"/>
      <c r="CP13" s="56"/>
      <c r="CQ13" s="57">
        <f t="shared" si="13"/>
        <v>209938.75</v>
      </c>
      <c r="CR13" s="58">
        <f t="shared" si="14"/>
        <v>201235</v>
      </c>
      <c r="CS13" s="49">
        <f t="shared" si="15"/>
        <v>-4.1458520639948558E-2</v>
      </c>
      <c r="CT13" s="59" t="s">
        <v>81</v>
      </c>
    </row>
    <row r="14" spans="1:106" ht="84.75" customHeight="1">
      <c r="A14" s="46" t="s">
        <v>82</v>
      </c>
      <c r="B14" s="47">
        <v>1</v>
      </c>
      <c r="C14" s="47">
        <v>10687.5</v>
      </c>
      <c r="D14" s="48">
        <v>27650</v>
      </c>
      <c r="E14" s="49">
        <f t="shared" si="0"/>
        <v>1.5871345029239765</v>
      </c>
      <c r="F14" s="50">
        <v>1</v>
      </c>
      <c r="G14" s="50">
        <v>16031.25</v>
      </c>
      <c r="H14" s="52">
        <v>15650</v>
      </c>
      <c r="I14" s="49">
        <f t="shared" si="1"/>
        <v>-2.3781676413255362E-2</v>
      </c>
      <c r="J14" s="50">
        <v>1</v>
      </c>
      <c r="K14" s="50">
        <v>21375</v>
      </c>
      <c r="L14" s="52">
        <v>10650</v>
      </c>
      <c r="M14" s="49">
        <f t="shared" si="2"/>
        <v>-0.50175438596491229</v>
      </c>
      <c r="N14" s="50">
        <v>1</v>
      </c>
      <c r="O14" s="50">
        <v>10687.5</v>
      </c>
      <c r="P14" s="52">
        <v>5650</v>
      </c>
      <c r="Q14" s="49">
        <f t="shared" si="3"/>
        <v>-0.47134502923976607</v>
      </c>
      <c r="R14" s="50">
        <v>1</v>
      </c>
      <c r="S14" s="50">
        <v>8550</v>
      </c>
      <c r="T14" s="52">
        <v>7650</v>
      </c>
      <c r="U14" s="49">
        <f t="shared" si="4"/>
        <v>-0.10526315789473684</v>
      </c>
      <c r="V14" s="50">
        <v>1</v>
      </c>
      <c r="W14" s="63">
        <v>29925</v>
      </c>
      <c r="X14" s="52">
        <v>8650</v>
      </c>
      <c r="Y14" s="49">
        <f t="shared" si="5"/>
        <v>-0.71094402673350043</v>
      </c>
      <c r="Z14" s="50">
        <v>1</v>
      </c>
      <c r="AA14" s="50">
        <v>5342.75</v>
      </c>
      <c r="AB14" s="53"/>
      <c r="AC14" s="49">
        <f t="shared" si="6"/>
        <v>-1</v>
      </c>
      <c r="AD14" s="50">
        <v>1</v>
      </c>
      <c r="AE14" s="50">
        <v>4275</v>
      </c>
      <c r="AF14" s="52">
        <v>3650</v>
      </c>
      <c r="AG14" s="54">
        <f t="shared" si="7"/>
        <v>-0.14619883040935672</v>
      </c>
      <c r="AH14" s="55">
        <v>1</v>
      </c>
      <c r="AI14" s="50">
        <v>3000</v>
      </c>
      <c r="AJ14" s="52">
        <v>3500</v>
      </c>
      <c r="AK14" s="49">
        <f t="shared" si="8"/>
        <v>0.16666666666666666</v>
      </c>
      <c r="AL14" s="50">
        <v>0</v>
      </c>
      <c r="AM14" s="50"/>
      <c r="AN14" s="52"/>
      <c r="AO14" s="49" t="e">
        <f t="shared" si="9"/>
        <v>#DIV/0!</v>
      </c>
      <c r="AP14" s="50">
        <v>1</v>
      </c>
      <c r="AQ14" s="50">
        <v>5000</v>
      </c>
      <c r="AR14" s="52">
        <v>3000</v>
      </c>
      <c r="AS14" s="49">
        <f t="shared" si="10"/>
        <v>-0.4</v>
      </c>
      <c r="AT14" s="50">
        <v>0</v>
      </c>
      <c r="AU14" s="50"/>
      <c r="AV14" s="52"/>
      <c r="AW14" s="49" t="e">
        <f t="shared" si="11"/>
        <v>#DIV/0!</v>
      </c>
      <c r="AX14" s="50">
        <v>1</v>
      </c>
      <c r="AY14" s="50">
        <v>5000</v>
      </c>
      <c r="AZ14" s="52">
        <v>1000</v>
      </c>
      <c r="BA14" s="49">
        <f t="shared" si="12"/>
        <v>-0.8</v>
      </c>
      <c r="BB14" s="50">
        <v>0</v>
      </c>
      <c r="BC14" s="50"/>
      <c r="BD14" s="52"/>
      <c r="BE14" s="49"/>
      <c r="BF14" s="50">
        <v>1</v>
      </c>
      <c r="BG14" s="50">
        <v>3250</v>
      </c>
      <c r="BH14" s="52">
        <v>4000</v>
      </c>
      <c r="BI14" s="49">
        <f t="shared" ref="BI14:BI21" si="16">(BH14-BG14)/BG14</f>
        <v>0.23076923076923078</v>
      </c>
      <c r="BJ14" s="50">
        <v>1</v>
      </c>
      <c r="BK14" s="50">
        <v>3000</v>
      </c>
      <c r="BL14" s="52">
        <v>2000</v>
      </c>
      <c r="BM14" s="49">
        <f>(BL14-BK14)/BK14</f>
        <v>-0.33333333333333331</v>
      </c>
      <c r="BN14" s="50">
        <v>1</v>
      </c>
      <c r="BO14" s="50">
        <v>1000</v>
      </c>
      <c r="BP14" s="52">
        <v>2000</v>
      </c>
      <c r="BQ14" s="49">
        <f>(BP14-BO14)/BO14</f>
        <v>1</v>
      </c>
      <c r="BR14" s="50">
        <v>0</v>
      </c>
      <c r="BS14" s="50"/>
      <c r="BT14" s="52"/>
      <c r="BU14" s="49"/>
      <c r="BV14" s="50">
        <v>0</v>
      </c>
      <c r="BW14" s="50"/>
      <c r="BX14" s="52"/>
      <c r="BY14" s="49"/>
      <c r="BZ14" s="50">
        <v>0</v>
      </c>
      <c r="CA14" s="50"/>
      <c r="CB14" s="52"/>
      <c r="CC14" s="49"/>
      <c r="CD14" s="50">
        <v>0</v>
      </c>
      <c r="CE14" s="50"/>
      <c r="CF14" s="52"/>
      <c r="CG14" s="49"/>
      <c r="CH14" s="50">
        <v>0</v>
      </c>
      <c r="CI14" s="50"/>
      <c r="CJ14" s="52"/>
      <c r="CK14" s="49"/>
      <c r="CL14" s="50">
        <v>0</v>
      </c>
      <c r="CM14" s="50"/>
      <c r="CN14" s="52"/>
      <c r="CO14" s="49"/>
      <c r="CP14" s="56"/>
      <c r="CQ14" s="57">
        <f t="shared" si="13"/>
        <v>127125</v>
      </c>
      <c r="CR14" s="64">
        <f t="shared" si="14"/>
        <v>95050</v>
      </c>
      <c r="CS14" s="49">
        <f t="shared" si="15"/>
        <v>-0.25231071779744346</v>
      </c>
      <c r="CT14" s="59" t="s">
        <v>82</v>
      </c>
    </row>
    <row r="15" spans="1:106" ht="84.75" customHeight="1">
      <c r="A15" s="46" t="s">
        <v>83</v>
      </c>
      <c r="B15" s="47">
        <v>1</v>
      </c>
      <c r="C15" s="47">
        <v>4195.2</v>
      </c>
      <c r="D15" s="48">
        <v>4100</v>
      </c>
      <c r="E15" s="49">
        <f t="shared" si="0"/>
        <v>-2.2692601067887067E-2</v>
      </c>
      <c r="F15" s="50">
        <v>1</v>
      </c>
      <c r="G15" s="50">
        <v>2097.6</v>
      </c>
      <c r="H15" s="53"/>
      <c r="I15" s="49">
        <f t="shared" si="1"/>
        <v>-1</v>
      </c>
      <c r="J15" s="50">
        <v>1</v>
      </c>
      <c r="K15" s="50">
        <v>5244</v>
      </c>
      <c r="L15" s="52">
        <v>3875</v>
      </c>
      <c r="M15" s="49">
        <f t="shared" si="2"/>
        <v>-0.26106025934401222</v>
      </c>
      <c r="N15" s="50">
        <v>1</v>
      </c>
      <c r="O15" s="50">
        <v>3933</v>
      </c>
      <c r="P15" s="52">
        <v>2325</v>
      </c>
      <c r="Q15" s="49">
        <f t="shared" si="3"/>
        <v>-0.40884820747520978</v>
      </c>
      <c r="R15" s="50">
        <v>1</v>
      </c>
      <c r="S15" s="50">
        <v>1311</v>
      </c>
      <c r="T15" s="52">
        <v>1240</v>
      </c>
      <c r="U15" s="49">
        <f t="shared" si="4"/>
        <v>-5.4157131960335621E-2</v>
      </c>
      <c r="V15" s="50">
        <v>1</v>
      </c>
      <c r="W15" s="107">
        <v>6555</v>
      </c>
      <c r="X15" s="52">
        <v>1550</v>
      </c>
      <c r="Y15" s="49">
        <f t="shared" si="5"/>
        <v>-0.76353928299008389</v>
      </c>
      <c r="Z15" s="50">
        <v>1</v>
      </c>
      <c r="AA15" s="50">
        <v>1311</v>
      </c>
      <c r="AB15" s="52">
        <v>2325</v>
      </c>
      <c r="AC15" s="49">
        <f t="shared" si="6"/>
        <v>0.77345537757437066</v>
      </c>
      <c r="AD15" s="50">
        <v>1</v>
      </c>
      <c r="AE15" s="107">
        <v>1573</v>
      </c>
      <c r="AF15" s="52">
        <v>1550</v>
      </c>
      <c r="AG15" s="54">
        <f t="shared" si="7"/>
        <v>-1.4621741894469168E-2</v>
      </c>
      <c r="AH15" s="55">
        <v>1</v>
      </c>
      <c r="AI15" s="50">
        <v>1000</v>
      </c>
      <c r="AJ15" s="52">
        <v>1250</v>
      </c>
      <c r="AK15" s="49">
        <f t="shared" si="8"/>
        <v>0.25</v>
      </c>
      <c r="AL15" s="50">
        <v>0</v>
      </c>
      <c r="AM15" s="50"/>
      <c r="AN15" s="52"/>
      <c r="AO15" s="49" t="e">
        <f t="shared" si="9"/>
        <v>#DIV/0!</v>
      </c>
      <c r="AP15" s="50">
        <v>0</v>
      </c>
      <c r="AQ15" s="50"/>
      <c r="AR15" s="52"/>
      <c r="AS15" s="49" t="e">
        <f t="shared" si="10"/>
        <v>#DIV/0!</v>
      </c>
      <c r="AT15" s="50">
        <v>0</v>
      </c>
      <c r="AU15" s="50"/>
      <c r="AV15" s="52"/>
      <c r="AW15" s="49" t="e">
        <f t="shared" si="11"/>
        <v>#DIV/0!</v>
      </c>
      <c r="AX15" s="50">
        <v>0</v>
      </c>
      <c r="AY15" s="50"/>
      <c r="AZ15" s="52"/>
      <c r="BA15" s="49" t="e">
        <f t="shared" si="12"/>
        <v>#DIV/0!</v>
      </c>
      <c r="BB15" s="50">
        <v>0</v>
      </c>
      <c r="BC15" s="50"/>
      <c r="BD15" s="52"/>
      <c r="BE15" s="49"/>
      <c r="BF15" s="50">
        <v>1</v>
      </c>
      <c r="BG15" s="50">
        <v>3250</v>
      </c>
      <c r="BH15" s="52">
        <v>3500</v>
      </c>
      <c r="BI15" s="49">
        <f t="shared" si="16"/>
        <v>7.6923076923076927E-2</v>
      </c>
      <c r="BJ15" s="50">
        <v>1</v>
      </c>
      <c r="BK15" s="50">
        <v>3000</v>
      </c>
      <c r="BL15" s="52">
        <v>1300</v>
      </c>
      <c r="BM15" s="49">
        <f>(BL15-BK15)/BK15</f>
        <v>-0.56666666666666665</v>
      </c>
      <c r="BN15" s="50">
        <v>0</v>
      </c>
      <c r="BO15" s="50"/>
      <c r="BP15" s="52"/>
      <c r="BQ15" s="49"/>
      <c r="BR15" s="50">
        <v>0</v>
      </c>
      <c r="BS15" s="50"/>
      <c r="BT15" s="52"/>
      <c r="BU15" s="49"/>
      <c r="BV15" s="50">
        <v>0</v>
      </c>
      <c r="BW15" s="50"/>
      <c r="BX15" s="52"/>
      <c r="BY15" s="49"/>
      <c r="BZ15" s="50">
        <v>0</v>
      </c>
      <c r="CA15" s="50"/>
      <c r="CB15" s="52"/>
      <c r="CC15" s="49"/>
      <c r="CD15" s="50">
        <v>0</v>
      </c>
      <c r="CE15" s="50"/>
      <c r="CF15" s="52"/>
      <c r="CG15" s="49"/>
      <c r="CH15" s="50">
        <v>0</v>
      </c>
      <c r="CI15" s="50"/>
      <c r="CJ15" s="52"/>
      <c r="CK15" s="49"/>
      <c r="CL15" s="50">
        <v>0</v>
      </c>
      <c r="CM15" s="50"/>
      <c r="CN15" s="52"/>
      <c r="CO15" s="49"/>
      <c r="CP15" s="56"/>
      <c r="CQ15" s="57">
        <f t="shared" si="13"/>
        <v>33470.800000000003</v>
      </c>
      <c r="CR15" s="58">
        <f t="shared" si="14"/>
        <v>23015</v>
      </c>
      <c r="CS15" s="49">
        <f t="shared" si="15"/>
        <v>-0.31238572128541897</v>
      </c>
      <c r="CT15" s="59" t="s">
        <v>83</v>
      </c>
      <c r="CW15" s="6" t="s">
        <v>85</v>
      </c>
      <c r="CX15" s="6"/>
      <c r="CY15" t="s">
        <v>91</v>
      </c>
      <c r="DA15" s="6" t="s">
        <v>91</v>
      </c>
      <c r="DB15" s="6"/>
    </row>
    <row r="16" spans="1:106" ht="84.75" customHeight="1">
      <c r="A16" s="46" t="s">
        <v>84</v>
      </c>
      <c r="B16" s="47">
        <v>1</v>
      </c>
      <c r="C16" s="47">
        <v>5851.16</v>
      </c>
      <c r="D16" s="108">
        <v>7445</v>
      </c>
      <c r="E16" s="49">
        <f t="shared" si="0"/>
        <v>0.27239726823399124</v>
      </c>
      <c r="F16" s="50">
        <v>1</v>
      </c>
      <c r="G16" s="50">
        <v>8451.6813299999994</v>
      </c>
      <c r="H16" s="107">
        <v>37235</v>
      </c>
      <c r="I16" s="49">
        <f t="shared" si="1"/>
        <v>3.4056322696208428</v>
      </c>
      <c r="J16" s="50">
        <v>1</v>
      </c>
      <c r="K16" s="50">
        <v>13002.586667</v>
      </c>
      <c r="L16" s="107">
        <v>23790</v>
      </c>
      <c r="M16" s="49">
        <f t="shared" si="2"/>
        <v>0.82963594931291529</v>
      </c>
      <c r="N16" s="50">
        <v>1</v>
      </c>
      <c r="O16" s="50">
        <v>7801.5519999999997</v>
      </c>
      <c r="P16" s="107">
        <v>13400</v>
      </c>
      <c r="Q16" s="49">
        <f t="shared" si="3"/>
        <v>0.71760695820523923</v>
      </c>
      <c r="R16" s="50">
        <v>1</v>
      </c>
      <c r="S16" s="50">
        <v>3250.646667</v>
      </c>
      <c r="T16" s="107">
        <v>7445</v>
      </c>
      <c r="U16" s="49">
        <f t="shared" si="4"/>
        <v>1.2903135168704571</v>
      </c>
      <c r="V16" s="50">
        <v>1</v>
      </c>
      <c r="W16" s="50">
        <v>16253.233329999999</v>
      </c>
      <c r="X16" s="107">
        <v>44680</v>
      </c>
      <c r="Y16" s="49">
        <f t="shared" si="5"/>
        <v>1.7489914832841449</v>
      </c>
      <c r="Z16" s="50">
        <v>1</v>
      </c>
      <c r="AA16" s="50">
        <v>5851.1639999999998</v>
      </c>
      <c r="AB16" s="53"/>
      <c r="AC16" s="49">
        <f t="shared" si="6"/>
        <v>-1</v>
      </c>
      <c r="AD16" s="50">
        <v>1</v>
      </c>
      <c r="AE16" s="50">
        <v>4550.9053329999997</v>
      </c>
      <c r="AF16" s="107">
        <v>8940</v>
      </c>
      <c r="AG16" s="54">
        <f t="shared" si="7"/>
        <v>0.96444429093555051</v>
      </c>
      <c r="AH16" s="55">
        <v>1</v>
      </c>
      <c r="AI16" s="50">
        <v>3200</v>
      </c>
      <c r="AJ16" s="52">
        <v>3360</v>
      </c>
      <c r="AK16" s="49">
        <f t="shared" si="8"/>
        <v>0.05</v>
      </c>
      <c r="AL16" s="50">
        <v>0</v>
      </c>
      <c r="AM16" s="50"/>
      <c r="AN16" s="52"/>
      <c r="AO16" s="49" t="e">
        <f t="shared" si="9"/>
        <v>#DIV/0!</v>
      </c>
      <c r="AP16" s="50">
        <v>0</v>
      </c>
      <c r="AQ16" s="50"/>
      <c r="AR16" s="52"/>
      <c r="AS16" s="49" t="e">
        <f t="shared" si="10"/>
        <v>#DIV/0!</v>
      </c>
      <c r="AT16" s="50">
        <v>1</v>
      </c>
      <c r="AU16" s="50">
        <v>8650</v>
      </c>
      <c r="AV16" s="52">
        <v>8160</v>
      </c>
      <c r="AW16" s="49">
        <f t="shared" si="11"/>
        <v>-5.6647398843930635E-2</v>
      </c>
      <c r="AX16" s="50">
        <v>0</v>
      </c>
      <c r="AY16" s="50"/>
      <c r="AZ16" s="52"/>
      <c r="BA16" s="49" t="e">
        <f t="shared" si="12"/>
        <v>#DIV/0!</v>
      </c>
      <c r="BB16" s="50">
        <v>1</v>
      </c>
      <c r="BC16" s="50">
        <v>3000</v>
      </c>
      <c r="BD16" s="53"/>
      <c r="BE16" s="62">
        <f>(BD16-BC16)/BC16</f>
        <v>-1</v>
      </c>
      <c r="BF16" s="50">
        <v>1</v>
      </c>
      <c r="BG16" s="50">
        <v>3250</v>
      </c>
      <c r="BH16" s="52">
        <v>2600</v>
      </c>
      <c r="BI16" s="49">
        <f t="shared" si="16"/>
        <v>-0.2</v>
      </c>
      <c r="BJ16" s="50">
        <v>0</v>
      </c>
      <c r="BK16" s="50"/>
      <c r="BL16" s="52"/>
      <c r="BM16" s="49"/>
      <c r="BN16" s="50">
        <v>1</v>
      </c>
      <c r="BO16" s="50">
        <v>1000</v>
      </c>
      <c r="BP16" s="52">
        <v>1560</v>
      </c>
      <c r="BQ16" s="49">
        <f t="shared" ref="BQ16:BQ21" si="17">(BP16-BO16)/BO16</f>
        <v>0.56000000000000005</v>
      </c>
      <c r="BR16" s="50">
        <v>1</v>
      </c>
      <c r="BS16" s="50">
        <v>5000</v>
      </c>
      <c r="BT16" s="53"/>
      <c r="BU16" s="62">
        <f t="shared" ref="BU16:BU21" si="18">(BT16-BS16)/BS16</f>
        <v>-1</v>
      </c>
      <c r="BV16" s="50">
        <v>1</v>
      </c>
      <c r="BW16" s="50">
        <v>5000</v>
      </c>
      <c r="BX16" s="52">
        <v>13600</v>
      </c>
      <c r="BY16" s="49">
        <f>(BX16-BW16)/BW16</f>
        <v>1.72</v>
      </c>
      <c r="BZ16" s="50">
        <v>0</v>
      </c>
      <c r="CA16" s="50"/>
      <c r="CB16" s="52"/>
      <c r="CC16" s="49"/>
      <c r="CD16" s="50">
        <v>0</v>
      </c>
      <c r="CE16" s="50"/>
      <c r="CF16" s="52"/>
      <c r="CG16" s="49"/>
      <c r="CH16" s="50">
        <v>0</v>
      </c>
      <c r="CI16" s="50"/>
      <c r="CJ16" s="52"/>
      <c r="CK16" s="49"/>
      <c r="CL16" s="50">
        <v>0</v>
      </c>
      <c r="CM16" s="50"/>
      <c r="CN16" s="52"/>
      <c r="CO16" s="49"/>
      <c r="CP16" s="56"/>
      <c r="CQ16" s="57">
        <f t="shared" si="13"/>
        <v>94113.929326999991</v>
      </c>
      <c r="CR16" s="64">
        <f t="shared" si="14"/>
        <v>172215</v>
      </c>
      <c r="CS16" s="49">
        <f t="shared" si="15"/>
        <v>0.82985665598592628</v>
      </c>
      <c r="CT16" s="59" t="s">
        <v>84</v>
      </c>
      <c r="CW16" s="57" t="s">
        <v>40</v>
      </c>
      <c r="CX16" s="57" t="s">
        <v>42</v>
      </c>
      <c r="DA16" s="57" t="s">
        <v>40</v>
      </c>
      <c r="DB16" s="57" t="s">
        <v>42</v>
      </c>
    </row>
    <row r="17" spans="1:107" ht="84.75" customHeight="1">
      <c r="A17" s="46" t="s">
        <v>86</v>
      </c>
      <c r="B17" s="47">
        <v>1</v>
      </c>
      <c r="C17" s="106">
        <v>2612.5</v>
      </c>
      <c r="D17" s="61"/>
      <c r="E17" s="49">
        <f t="shared" si="0"/>
        <v>-1</v>
      </c>
      <c r="F17" s="50">
        <v>1</v>
      </c>
      <c r="G17" s="107">
        <v>6792.5</v>
      </c>
      <c r="H17" s="53"/>
      <c r="I17" s="49">
        <f t="shared" si="1"/>
        <v>-1</v>
      </c>
      <c r="J17" s="50">
        <v>1</v>
      </c>
      <c r="K17" s="107">
        <v>7837.5</v>
      </c>
      <c r="L17" s="53"/>
      <c r="M17" s="49">
        <f t="shared" si="2"/>
        <v>-1</v>
      </c>
      <c r="N17" s="50">
        <v>1</v>
      </c>
      <c r="O17" s="50">
        <v>6792.5</v>
      </c>
      <c r="P17" s="52">
        <v>3500</v>
      </c>
      <c r="Q17" s="49">
        <f t="shared" si="3"/>
        <v>-0.4847258005152742</v>
      </c>
      <c r="R17" s="50">
        <v>1</v>
      </c>
      <c r="S17" s="50">
        <v>5225</v>
      </c>
      <c r="T17" s="52">
        <v>2000</v>
      </c>
      <c r="U17" s="49">
        <f t="shared" si="4"/>
        <v>-0.61722488038277512</v>
      </c>
      <c r="V17" s="50">
        <v>1</v>
      </c>
      <c r="W17" s="107">
        <v>17242.5</v>
      </c>
      <c r="X17" s="52">
        <v>2000</v>
      </c>
      <c r="Y17" s="49">
        <f t="shared" si="5"/>
        <v>-0.88400753950993183</v>
      </c>
      <c r="Z17" s="50">
        <v>1</v>
      </c>
      <c r="AA17" s="107">
        <v>2612.5</v>
      </c>
      <c r="AB17" s="53"/>
      <c r="AC17" s="49">
        <f t="shared" si="6"/>
        <v>-1</v>
      </c>
      <c r="AD17" s="50">
        <v>1</v>
      </c>
      <c r="AE17" s="50">
        <v>3135</v>
      </c>
      <c r="AF17" s="52">
        <v>1050</v>
      </c>
      <c r="AG17" s="54">
        <f t="shared" si="7"/>
        <v>-0.66507177033492826</v>
      </c>
      <c r="AH17" s="55">
        <v>1</v>
      </c>
      <c r="AI17" s="50">
        <v>5000</v>
      </c>
      <c r="AJ17" s="52">
        <v>2950</v>
      </c>
      <c r="AK17" s="49">
        <f t="shared" si="8"/>
        <v>-0.41</v>
      </c>
      <c r="AL17" s="50">
        <v>0</v>
      </c>
      <c r="AM17" s="50"/>
      <c r="AN17" s="52"/>
      <c r="AO17" s="49" t="e">
        <f t="shared" si="9"/>
        <v>#DIV/0!</v>
      </c>
      <c r="AP17" s="50">
        <v>1</v>
      </c>
      <c r="AQ17" s="50">
        <v>50000</v>
      </c>
      <c r="AR17" s="52">
        <v>2500</v>
      </c>
      <c r="AS17" s="49">
        <f t="shared" si="10"/>
        <v>-0.95</v>
      </c>
      <c r="AT17" s="50">
        <v>0</v>
      </c>
      <c r="AU17" s="50"/>
      <c r="AV17" s="52"/>
      <c r="AW17" s="49" t="e">
        <f t="shared" si="11"/>
        <v>#DIV/0!</v>
      </c>
      <c r="AX17" s="50">
        <v>0</v>
      </c>
      <c r="AY17" s="50"/>
      <c r="AZ17" s="52"/>
      <c r="BA17" s="49" t="e">
        <f t="shared" si="12"/>
        <v>#DIV/0!</v>
      </c>
      <c r="BB17" s="50">
        <v>0</v>
      </c>
      <c r="BC17" s="50"/>
      <c r="BD17" s="52"/>
      <c r="BE17" s="49"/>
      <c r="BF17" s="50">
        <v>1</v>
      </c>
      <c r="BG17" s="50">
        <v>3250</v>
      </c>
      <c r="BH17" s="52">
        <v>2500</v>
      </c>
      <c r="BI17" s="49">
        <f t="shared" si="16"/>
        <v>-0.23076923076923078</v>
      </c>
      <c r="BJ17" s="50">
        <v>0</v>
      </c>
      <c r="BK17" s="50"/>
      <c r="BL17" s="52">
        <v>750</v>
      </c>
      <c r="BM17" s="49"/>
      <c r="BN17" s="50">
        <v>0</v>
      </c>
      <c r="BO17" s="50"/>
      <c r="BP17" s="52"/>
      <c r="BQ17" s="49" t="e">
        <f t="shared" si="17"/>
        <v>#DIV/0!</v>
      </c>
      <c r="BR17" s="50">
        <v>0</v>
      </c>
      <c r="BS17" s="50"/>
      <c r="BT17" s="52"/>
      <c r="BU17" s="49" t="e">
        <f t="shared" si="18"/>
        <v>#DIV/0!</v>
      </c>
      <c r="BV17" s="50">
        <v>0</v>
      </c>
      <c r="BW17" s="50"/>
      <c r="BX17" s="52"/>
      <c r="BY17" s="49"/>
      <c r="BZ17" s="50">
        <v>1</v>
      </c>
      <c r="CA17" s="50">
        <v>2000</v>
      </c>
      <c r="CB17" s="52">
        <v>1500</v>
      </c>
      <c r="CC17" s="49">
        <f>(CB17-CA17)/CA17</f>
        <v>-0.25</v>
      </c>
      <c r="CD17" s="50">
        <v>0</v>
      </c>
      <c r="CE17" s="50"/>
      <c r="CF17" s="52"/>
      <c r="CG17" s="49"/>
      <c r="CH17" s="50">
        <v>0</v>
      </c>
      <c r="CI17" s="50"/>
      <c r="CJ17" s="52"/>
      <c r="CK17" s="49"/>
      <c r="CL17" s="50">
        <v>0</v>
      </c>
      <c r="CM17" s="50"/>
      <c r="CN17" s="52"/>
      <c r="CO17" s="49"/>
      <c r="CP17" s="56"/>
      <c r="CQ17" s="57">
        <f t="shared" si="13"/>
        <v>112501</v>
      </c>
      <c r="CR17" s="64">
        <f t="shared" si="14"/>
        <v>18000</v>
      </c>
      <c r="CS17" s="49">
        <f t="shared" si="15"/>
        <v>-0.84000142220958041</v>
      </c>
      <c r="CT17" s="59" t="s">
        <v>86</v>
      </c>
      <c r="CW17" s="109">
        <f>[1]Engagement_sur_prix_MOE_projets!$D$99</f>
        <v>0</v>
      </c>
      <c r="CX17" s="109">
        <f>[1]Engagement_sur_prix_MOE_projets!$E$99</f>
        <v>0</v>
      </c>
      <c r="CY17" s="65" t="s">
        <v>87</v>
      </c>
      <c r="DA17" s="109">
        <f>+[1]Engagement_sur_prix_MOE_mission!$D$26</f>
        <v>0</v>
      </c>
      <c r="DB17" s="109">
        <f>[1]Engagement_sur_prix_MOE_mission!$E$26</f>
        <v>0</v>
      </c>
      <c r="DC17" s="65" t="s">
        <v>87</v>
      </c>
    </row>
    <row r="18" spans="1:107" ht="84.75" customHeight="1">
      <c r="A18" s="66" t="s">
        <v>88</v>
      </c>
      <c r="B18" s="67">
        <v>1</v>
      </c>
      <c r="C18" s="110">
        <v>7030</v>
      </c>
      <c r="D18" s="69"/>
      <c r="E18" s="70">
        <f t="shared" si="0"/>
        <v>-1</v>
      </c>
      <c r="F18" s="71">
        <v>1</v>
      </c>
      <c r="G18" s="111">
        <v>91846.5</v>
      </c>
      <c r="H18" s="73"/>
      <c r="I18" s="70">
        <f t="shared" si="1"/>
        <v>-1</v>
      </c>
      <c r="J18" s="71">
        <v>1</v>
      </c>
      <c r="K18" s="111">
        <v>131425</v>
      </c>
      <c r="L18" s="73"/>
      <c r="M18" s="70">
        <f t="shared" si="2"/>
        <v>-1</v>
      </c>
      <c r="N18" s="71">
        <v>1</v>
      </c>
      <c r="O18" s="111">
        <v>45600</v>
      </c>
      <c r="P18" s="74">
        <v>55225</v>
      </c>
      <c r="Q18" s="70">
        <f t="shared" si="3"/>
        <v>0.21107456140350878</v>
      </c>
      <c r="R18" s="71">
        <v>1</v>
      </c>
      <c r="S18" s="111">
        <v>27610</v>
      </c>
      <c r="T18" s="74">
        <v>44600</v>
      </c>
      <c r="U18" s="70">
        <f t="shared" si="4"/>
        <v>0.61535675479898588</v>
      </c>
      <c r="V18" s="71">
        <v>1</v>
      </c>
      <c r="W18" s="111">
        <v>160550</v>
      </c>
      <c r="X18" s="74">
        <v>121850</v>
      </c>
      <c r="Y18" s="70">
        <f t="shared" si="5"/>
        <v>-0.24104640298972282</v>
      </c>
      <c r="Z18" s="71">
        <v>1</v>
      </c>
      <c r="AA18" s="111">
        <v>12112.5</v>
      </c>
      <c r="AB18" s="73"/>
      <c r="AC18" s="70">
        <f t="shared" si="6"/>
        <v>-1</v>
      </c>
      <c r="AD18" s="71">
        <v>1</v>
      </c>
      <c r="AE18" s="111">
        <v>32025</v>
      </c>
      <c r="AF18" s="74">
        <v>28350</v>
      </c>
      <c r="AG18" s="75">
        <f t="shared" si="7"/>
        <v>-0.11475409836065574</v>
      </c>
      <c r="AH18" s="55">
        <v>1</v>
      </c>
      <c r="AI18" s="50">
        <v>2000</v>
      </c>
      <c r="AJ18" s="52">
        <v>28900</v>
      </c>
      <c r="AK18" s="49">
        <f t="shared" si="8"/>
        <v>13.45</v>
      </c>
      <c r="AL18" s="50">
        <v>0</v>
      </c>
      <c r="AM18" s="50"/>
      <c r="AN18" s="52"/>
      <c r="AO18" s="49" t="e">
        <f t="shared" si="9"/>
        <v>#DIV/0!</v>
      </c>
      <c r="AP18" s="50">
        <v>1</v>
      </c>
      <c r="AQ18" s="50">
        <v>24000</v>
      </c>
      <c r="AR18" s="52">
        <v>28350</v>
      </c>
      <c r="AS18" s="49">
        <f t="shared" si="10"/>
        <v>0.18124999999999999</v>
      </c>
      <c r="AT18" s="50">
        <v>0</v>
      </c>
      <c r="AU18" s="50"/>
      <c r="AV18" s="52"/>
      <c r="AW18" s="49" t="e">
        <f t="shared" si="11"/>
        <v>#DIV/0!</v>
      </c>
      <c r="AX18" s="63">
        <v>1</v>
      </c>
      <c r="AY18" s="50">
        <v>15000</v>
      </c>
      <c r="AZ18" s="52">
        <v>26650</v>
      </c>
      <c r="BA18" s="49">
        <f t="shared" si="12"/>
        <v>0.77666666666666662</v>
      </c>
      <c r="BB18" s="50">
        <v>0</v>
      </c>
      <c r="BC18" s="50"/>
      <c r="BD18" s="52"/>
      <c r="BE18" s="49"/>
      <c r="BF18" s="50">
        <v>1</v>
      </c>
      <c r="BG18" s="50">
        <v>3250</v>
      </c>
      <c r="BH18" s="52">
        <v>31250</v>
      </c>
      <c r="BI18" s="49">
        <f t="shared" si="16"/>
        <v>8.615384615384615</v>
      </c>
      <c r="BJ18" s="50">
        <v>1</v>
      </c>
      <c r="BK18" s="50">
        <v>3000</v>
      </c>
      <c r="BL18" s="52">
        <v>43250</v>
      </c>
      <c r="BM18" s="49">
        <f>(BL18-BK18)/BK18</f>
        <v>13.416666666666666</v>
      </c>
      <c r="BN18" s="50">
        <v>0</v>
      </c>
      <c r="BO18" s="50"/>
      <c r="BP18" s="52"/>
      <c r="BQ18" s="49" t="e">
        <f t="shared" si="17"/>
        <v>#DIV/0!</v>
      </c>
      <c r="BR18" s="50">
        <v>0</v>
      </c>
      <c r="BS18" s="50"/>
      <c r="BT18" s="112"/>
      <c r="BU18" s="49" t="e">
        <f t="shared" si="18"/>
        <v>#DIV/0!</v>
      </c>
      <c r="BV18" s="50">
        <v>0</v>
      </c>
      <c r="BW18" s="50"/>
      <c r="BX18" s="52"/>
      <c r="BY18" s="49"/>
      <c r="BZ18" s="50">
        <v>1</v>
      </c>
      <c r="CA18" s="50">
        <v>2000</v>
      </c>
      <c r="CB18" s="52">
        <v>24600</v>
      </c>
      <c r="CC18" s="49">
        <f>(CB18-CA18)/CA18</f>
        <v>11.3</v>
      </c>
      <c r="CD18" s="50">
        <v>0</v>
      </c>
      <c r="CE18" s="50"/>
      <c r="CF18" s="52"/>
      <c r="CG18" s="49"/>
      <c r="CH18" s="50">
        <v>0</v>
      </c>
      <c r="CI18" s="50"/>
      <c r="CJ18" s="52"/>
      <c r="CK18" s="49"/>
      <c r="CL18" s="50">
        <v>0</v>
      </c>
      <c r="CM18" s="50"/>
      <c r="CN18" s="52"/>
      <c r="CO18" s="49"/>
      <c r="CP18" s="56"/>
      <c r="CQ18" s="64">
        <f t="shared" si="13"/>
        <v>557450</v>
      </c>
      <c r="CR18" s="76">
        <f t="shared" si="14"/>
        <v>433025</v>
      </c>
      <c r="CS18" s="49">
        <f t="shared" si="15"/>
        <v>-0.2232038747869764</v>
      </c>
      <c r="CT18" s="59" t="s">
        <v>88</v>
      </c>
      <c r="CX18" s="113">
        <f>CX17-CX19</f>
        <v>-719110</v>
      </c>
    </row>
    <row r="19" spans="1:107" s="83" customFormat="1" ht="27.75" customHeight="1">
      <c r="A19" s="77"/>
      <c r="B19" s="78"/>
      <c r="C19" s="78">
        <f>SUM(C12:C18)</f>
        <v>54150.36</v>
      </c>
      <c r="D19" s="78">
        <f>SUM(D12:D18)</f>
        <v>46775</v>
      </c>
      <c r="E19" s="49">
        <f t="shared" si="0"/>
        <v>-0.13620149524398362</v>
      </c>
      <c r="F19" s="78">
        <f>SUM(F12:F18)</f>
        <v>7</v>
      </c>
      <c r="G19" s="78">
        <f>SUM(G12:G18)</f>
        <v>149474.53133</v>
      </c>
      <c r="H19" s="78">
        <f>SUM(H12:H18)</f>
        <v>71465</v>
      </c>
      <c r="I19" s="49">
        <f t="shared" si="1"/>
        <v>-0.52189179411290954</v>
      </c>
      <c r="J19" s="78">
        <f>SUM(J12:J18)</f>
        <v>7</v>
      </c>
      <c r="K19" s="78">
        <f>SUM(K12:K18)</f>
        <v>215577.836667</v>
      </c>
      <c r="L19" s="78">
        <f>SUM(L12:L18)</f>
        <v>107195</v>
      </c>
      <c r="M19" s="49">
        <f t="shared" si="2"/>
        <v>-0.502755006463941</v>
      </c>
      <c r="N19" s="78">
        <f>SUM(N12:N18)</f>
        <v>7</v>
      </c>
      <c r="O19" s="78">
        <f>SUM(O12:O18)</f>
        <v>92342.051999999996</v>
      </c>
      <c r="P19" s="78">
        <f>SUM(P12:P18)</f>
        <v>116005</v>
      </c>
      <c r="Q19" s="49">
        <f t="shared" si="3"/>
        <v>0.25625321819792357</v>
      </c>
      <c r="R19" s="78">
        <f>SUM(R12:R18)</f>
        <v>7</v>
      </c>
      <c r="S19" s="78">
        <f>SUM(S12:S18)</f>
        <v>56990.396667000001</v>
      </c>
      <c r="T19" s="78">
        <f>SUM(T12:T18)</f>
        <v>87715</v>
      </c>
      <c r="U19" s="49">
        <f t="shared" si="4"/>
        <v>0.53911895915598929</v>
      </c>
      <c r="V19" s="78">
        <f>SUM(V12:V18)</f>
        <v>7</v>
      </c>
      <c r="W19" s="78">
        <f>SUM(W12:W18)</f>
        <v>322936.98332999996</v>
      </c>
      <c r="X19" s="78">
        <f>SUM(X12:X18)</f>
        <v>233310</v>
      </c>
      <c r="Y19" s="49">
        <f t="shared" si="5"/>
        <v>-0.27753706746685231</v>
      </c>
      <c r="Z19" s="78">
        <f>SUM(Z12:Z18)</f>
        <v>7</v>
      </c>
      <c r="AA19" s="78">
        <f>SUM(AA12:AA18)</f>
        <v>40482.414000000004</v>
      </c>
      <c r="AB19" s="78">
        <f>SUM(AB12:AB18)</f>
        <v>2325</v>
      </c>
      <c r="AC19" s="49">
        <f t="shared" si="6"/>
        <v>-0.94256765419176836</v>
      </c>
      <c r="AD19" s="78">
        <f>SUM(AD12:AD18)</f>
        <v>7</v>
      </c>
      <c r="AE19" s="78">
        <f>SUM(AE12:AE18)</f>
        <v>55818.905333000002</v>
      </c>
      <c r="AF19" s="78">
        <f>SUM(AF12:AF18)</f>
        <v>54320</v>
      </c>
      <c r="AG19" s="49">
        <f t="shared" si="7"/>
        <v>-2.6853004802905964E-2</v>
      </c>
      <c r="AH19" s="78"/>
      <c r="AI19" s="114">
        <v>12000</v>
      </c>
      <c r="AJ19" s="114">
        <v>28900</v>
      </c>
      <c r="AK19" s="49">
        <f t="shared" si="8"/>
        <v>1.4083333333333334</v>
      </c>
      <c r="AL19" s="78"/>
      <c r="AM19" s="114">
        <v>30000</v>
      </c>
      <c r="AN19" s="114">
        <v>9750</v>
      </c>
      <c r="AO19" s="49">
        <f t="shared" si="9"/>
        <v>-0.67500000000000004</v>
      </c>
      <c r="AP19" s="78"/>
      <c r="AQ19" s="114">
        <v>25000</v>
      </c>
      <c r="AR19" s="114">
        <v>28350</v>
      </c>
      <c r="AS19" s="49">
        <f t="shared" si="10"/>
        <v>0.13400000000000001</v>
      </c>
      <c r="AT19" s="114"/>
      <c r="AU19" s="114">
        <v>15000</v>
      </c>
      <c r="AV19" s="114">
        <v>8160</v>
      </c>
      <c r="AW19" s="49">
        <f t="shared" si="11"/>
        <v>-0.45600000000000002</v>
      </c>
      <c r="AX19" s="78"/>
      <c r="AY19" s="114">
        <f>SUM(AY12:AY18)</f>
        <v>25000</v>
      </c>
      <c r="AZ19" s="114">
        <v>26650</v>
      </c>
      <c r="BA19" s="49">
        <f t="shared" si="12"/>
        <v>6.6000000000000003E-2</v>
      </c>
      <c r="BB19" s="78"/>
      <c r="BC19" s="114">
        <v>7000</v>
      </c>
      <c r="BD19" s="115">
        <v>10000</v>
      </c>
      <c r="BE19" s="49">
        <f>(BD19-BC19)/BC19</f>
        <v>0.42857142857142855</v>
      </c>
      <c r="BF19" s="78"/>
      <c r="BG19" s="114">
        <v>5200</v>
      </c>
      <c r="BH19" s="114">
        <v>31250</v>
      </c>
      <c r="BI19" s="49">
        <f t="shared" si="16"/>
        <v>5.009615384615385</v>
      </c>
      <c r="BJ19" s="78"/>
      <c r="BK19" s="114">
        <v>5000</v>
      </c>
      <c r="BL19" s="114">
        <v>43250</v>
      </c>
      <c r="BM19" s="49">
        <f>(BL19-BK19)/BK19</f>
        <v>7.65</v>
      </c>
      <c r="BN19" s="78"/>
      <c r="BO19" s="114">
        <v>2000</v>
      </c>
      <c r="BP19" s="115">
        <v>5200</v>
      </c>
      <c r="BQ19" s="49">
        <f t="shared" si="17"/>
        <v>1.6</v>
      </c>
      <c r="BR19" s="78"/>
      <c r="BS19" s="114">
        <v>10000</v>
      </c>
      <c r="BT19" s="115">
        <v>25200</v>
      </c>
      <c r="BU19" s="49">
        <f t="shared" si="18"/>
        <v>1.52</v>
      </c>
      <c r="BV19" s="78"/>
      <c r="BW19" s="114">
        <f>SUM(BW12:BW18)</f>
        <v>10000</v>
      </c>
      <c r="BX19" s="115">
        <v>13600</v>
      </c>
      <c r="BY19" s="49">
        <f>(BX19-BW19)/BW19</f>
        <v>0.36</v>
      </c>
      <c r="BZ19" s="78"/>
      <c r="CA19" s="114">
        <v>30000</v>
      </c>
      <c r="CB19" s="114">
        <v>24600</v>
      </c>
      <c r="CC19" s="49">
        <f>(CB19-CA19)/CA19</f>
        <v>-0.18</v>
      </c>
      <c r="CD19" s="78"/>
      <c r="CE19" s="114">
        <v>2100</v>
      </c>
      <c r="CF19" s="114">
        <v>2650</v>
      </c>
      <c r="CG19" s="49">
        <f>(CF19-CE19)/CE19</f>
        <v>0.26190476190476192</v>
      </c>
      <c r="CH19" s="78"/>
      <c r="CI19" s="114">
        <v>5700</v>
      </c>
      <c r="CJ19" s="114">
        <v>7700</v>
      </c>
      <c r="CK19" s="49">
        <f>(CJ19-CI19)/CI19</f>
        <v>0.35087719298245612</v>
      </c>
      <c r="CL19" s="78"/>
      <c r="CM19" s="114">
        <v>10500</v>
      </c>
      <c r="CN19" s="114">
        <v>13250</v>
      </c>
      <c r="CO19" s="49">
        <f>(CN19-CM19)/CM19</f>
        <v>0.26190476190476192</v>
      </c>
      <c r="CP19" s="80"/>
      <c r="CQ19" s="81">
        <f>SUM(CQ12:CQ18)</f>
        <v>1249630.479327</v>
      </c>
      <c r="CR19" s="82">
        <f>SUM(CR12:CR18)</f>
        <v>1034050</v>
      </c>
      <c r="CS19" s="49">
        <f t="shared" si="15"/>
        <v>-0.17251538186160667</v>
      </c>
      <c r="CT19" s="77"/>
      <c r="CW19" s="116">
        <f>C19+G19+K19+O19+S19+W19+AA19+AE19</f>
        <v>987773.47932699998</v>
      </c>
      <c r="CX19" s="117">
        <f>D19+H19+L19+P19+T19+X19+AB19+AF19</f>
        <v>719110</v>
      </c>
      <c r="CY19" s="65" t="s">
        <v>89</v>
      </c>
      <c r="DA19" s="109">
        <f>AI19+AM19+AQ19+AU19+AY19+BC19+BG19+BK19+BO19+BS19+BW19+CA19+CE19+CI19+CM19</f>
        <v>194500</v>
      </c>
      <c r="DB19" s="118">
        <f>AJ19+AN19+AR19+AV19+AZ19+BD19+BH19+BL19+BP19+BT19+BX19+CB19+CF19+CJ19+CN19</f>
        <v>278510</v>
      </c>
      <c r="DC19" s="65" t="s">
        <v>89</v>
      </c>
    </row>
    <row r="20" spans="1:107" s="87" customFormat="1" ht="84.75" customHeight="1">
      <c r="A20" s="84" t="s">
        <v>90</v>
      </c>
      <c r="B20" s="47">
        <v>1</v>
      </c>
      <c r="C20" s="47">
        <v>2000</v>
      </c>
      <c r="D20" s="48">
        <v>9500</v>
      </c>
      <c r="E20" s="49">
        <f t="shared" si="0"/>
        <v>3.75</v>
      </c>
      <c r="F20" s="50">
        <v>1</v>
      </c>
      <c r="G20" s="50">
        <v>4500</v>
      </c>
      <c r="H20" s="52">
        <v>19000</v>
      </c>
      <c r="I20" s="49">
        <f t="shared" si="1"/>
        <v>3.2222222222222223</v>
      </c>
      <c r="J20" s="50">
        <v>1</v>
      </c>
      <c r="K20" s="50">
        <v>7000</v>
      </c>
      <c r="L20" s="52">
        <v>19000</v>
      </c>
      <c r="M20" s="49">
        <f t="shared" si="2"/>
        <v>1.7142857142857142</v>
      </c>
      <c r="N20" s="50">
        <v>1</v>
      </c>
      <c r="O20" s="50">
        <v>4500</v>
      </c>
      <c r="P20" s="52">
        <v>7600</v>
      </c>
      <c r="Q20" s="49">
        <f t="shared" si="3"/>
        <v>0.68888888888888888</v>
      </c>
      <c r="R20" s="50">
        <v>1</v>
      </c>
      <c r="S20" s="50">
        <v>2500</v>
      </c>
      <c r="T20" s="52">
        <v>8550</v>
      </c>
      <c r="U20" s="49">
        <f t="shared" si="4"/>
        <v>2.42</v>
      </c>
      <c r="V20" s="50">
        <v>1</v>
      </c>
      <c r="W20" s="50">
        <v>2000</v>
      </c>
      <c r="X20" s="52">
        <v>23750</v>
      </c>
      <c r="Y20" s="49">
        <f t="shared" si="5"/>
        <v>10.875</v>
      </c>
      <c r="Z20" s="50">
        <v>1</v>
      </c>
      <c r="AA20" s="50">
        <v>2500</v>
      </c>
      <c r="AB20" s="52">
        <v>3800</v>
      </c>
      <c r="AC20" s="49">
        <f t="shared" si="6"/>
        <v>0.52</v>
      </c>
      <c r="AD20" s="50">
        <v>1</v>
      </c>
      <c r="AE20" s="50">
        <v>2500</v>
      </c>
      <c r="AF20" s="52">
        <v>3800</v>
      </c>
      <c r="AG20" s="49">
        <f t="shared" si="7"/>
        <v>0.52</v>
      </c>
      <c r="AH20" s="50">
        <v>0</v>
      </c>
      <c r="AI20" s="50"/>
      <c r="AJ20" s="52"/>
      <c r="AK20" s="49" t="e">
        <f t="shared" si="8"/>
        <v>#DIV/0!</v>
      </c>
      <c r="AL20" s="50">
        <v>0</v>
      </c>
      <c r="AM20" s="50"/>
      <c r="AN20" s="52"/>
      <c r="AO20" s="49" t="e">
        <f t="shared" si="9"/>
        <v>#DIV/0!</v>
      </c>
      <c r="AP20" s="50">
        <v>0</v>
      </c>
      <c r="AQ20" s="50"/>
      <c r="AR20" s="52"/>
      <c r="AS20" s="49" t="e">
        <f t="shared" si="10"/>
        <v>#DIV/0!</v>
      </c>
      <c r="AT20" s="50">
        <v>0</v>
      </c>
      <c r="AU20" s="50"/>
      <c r="AV20" s="52"/>
      <c r="AW20" s="49" t="e">
        <f t="shared" si="11"/>
        <v>#DIV/0!</v>
      </c>
      <c r="AX20" s="50">
        <v>0</v>
      </c>
      <c r="AY20" s="50"/>
      <c r="AZ20" s="52"/>
      <c r="BA20" s="49" t="e">
        <f t="shared" si="12"/>
        <v>#DIV/0!</v>
      </c>
      <c r="BB20" s="50">
        <v>1</v>
      </c>
      <c r="BC20" s="50">
        <v>2000</v>
      </c>
      <c r="BD20" s="52">
        <v>10000</v>
      </c>
      <c r="BE20" s="49">
        <f>(BD20-BC20)/BC20</f>
        <v>4</v>
      </c>
      <c r="BF20" s="50">
        <v>0</v>
      </c>
      <c r="BG20" s="50"/>
      <c r="BH20" s="52"/>
      <c r="BI20" s="49" t="e">
        <f t="shared" si="16"/>
        <v>#DIV/0!</v>
      </c>
      <c r="BJ20" s="50">
        <v>0</v>
      </c>
      <c r="BK20" s="50"/>
      <c r="BL20" s="52"/>
      <c r="BM20" s="49" t="e">
        <f>(BL20-BK20)/BK20</f>
        <v>#DIV/0!</v>
      </c>
      <c r="BN20" s="50">
        <v>0</v>
      </c>
      <c r="BO20" s="50"/>
      <c r="BP20" s="52"/>
      <c r="BQ20" s="49" t="e">
        <f t="shared" si="17"/>
        <v>#DIV/0!</v>
      </c>
      <c r="BR20" s="50">
        <v>0</v>
      </c>
      <c r="BS20" s="50"/>
      <c r="BT20" s="119"/>
      <c r="BU20" s="49" t="e">
        <f t="shared" si="18"/>
        <v>#DIV/0!</v>
      </c>
      <c r="BV20" s="50">
        <v>0</v>
      </c>
      <c r="BW20" s="50"/>
      <c r="BX20" s="52"/>
      <c r="BY20" s="49"/>
      <c r="BZ20" s="50">
        <v>0</v>
      </c>
      <c r="CA20" s="50"/>
      <c r="CB20" s="52"/>
      <c r="CC20" s="49"/>
      <c r="CD20" s="50">
        <v>1</v>
      </c>
      <c r="CE20" s="50">
        <v>2000</v>
      </c>
      <c r="CF20" s="52">
        <v>2650</v>
      </c>
      <c r="CG20" s="49">
        <f>(CF20-CE20)/CE20</f>
        <v>0.32500000000000001</v>
      </c>
      <c r="CH20" s="50">
        <v>1</v>
      </c>
      <c r="CI20" s="50">
        <v>5000</v>
      </c>
      <c r="CJ20" s="52">
        <v>7700</v>
      </c>
      <c r="CK20" s="49">
        <f>(CJ20-CI20)/CI20</f>
        <v>0.54</v>
      </c>
      <c r="CL20" s="50">
        <v>1</v>
      </c>
      <c r="CM20" s="50">
        <v>7500</v>
      </c>
      <c r="CN20" s="52">
        <v>13250</v>
      </c>
      <c r="CO20" s="49">
        <f>(CN20-CM20)/CM20</f>
        <v>0.76666666666666672</v>
      </c>
      <c r="CP20" s="56"/>
      <c r="CQ20" s="64">
        <f>B20*C20+F20*G20+J20*K20+N20*O20+R20*S20+V20*W20+Z20*AA20+AD20*AE20+AH20+AI20+AL20*AM20+AP20*AQ20+AT20*AU20+AX20*AY20+BB20*BC20+BF20*BG20+BJ20*BK20+BN20*BO20+BR20*BS20+BV20*BW20+BZ20*CA20+CD20*CE20+CH20*CI20+CL20*CM20</f>
        <v>44000</v>
      </c>
      <c r="CR20" s="85">
        <f>B20*D20+F20*H20+J20*L20+N20*P20+R20*T20+V20*X20+Z20*AB20+AD20*AF20+AH20*AJ20+AL20*AN20+AP20*AR20+AT20*AV20+AX20*AZ20+BB20*BD20+BF20*BH20+BJ20*BL20+BN20*BP20+BR20*BT20+BV20*BX20+BZ20*CB20+CD20*CF20+CH20*CJ20+CL20*CN20</f>
        <v>128600</v>
      </c>
      <c r="CS20" s="49">
        <f t="shared" si="15"/>
        <v>1.9227272727272726</v>
      </c>
      <c r="CT20" s="84" t="s">
        <v>90</v>
      </c>
      <c r="CU20" s="86">
        <f>CQ20/1000000</f>
        <v>4.3999999999999997E-2</v>
      </c>
      <c r="CV20" s="86">
        <f>CR20/1000000</f>
        <v>0.12859999999999999</v>
      </c>
    </row>
    <row r="21" spans="1:107" ht="27.75" customHeight="1">
      <c r="B21" s="88"/>
      <c r="C21" s="89">
        <f>SUM(C19:C20)</f>
        <v>56150.36</v>
      </c>
      <c r="D21" s="89">
        <f>SUM(D19:D20)</f>
        <v>56275</v>
      </c>
      <c r="E21" s="49">
        <f t="shared" si="0"/>
        <v>2.2197542455649334E-3</v>
      </c>
      <c r="F21" s="89">
        <f>SUM(F19:F20)</f>
        <v>8</v>
      </c>
      <c r="G21" s="89">
        <f>SUM(G19:G20)</f>
        <v>153974.53133</v>
      </c>
      <c r="H21" s="89">
        <f>SUM(H19:H20)</f>
        <v>90465</v>
      </c>
      <c r="I21" s="49">
        <f t="shared" si="1"/>
        <v>-0.41246776841220339</v>
      </c>
      <c r="J21" s="89">
        <f>SUM(J19:J20)</f>
        <v>8</v>
      </c>
      <c r="K21" s="89">
        <f>SUM(K19:K20)</f>
        <v>222577.836667</v>
      </c>
      <c r="L21" s="89">
        <f>SUM(L19:L20)</f>
        <v>126195</v>
      </c>
      <c r="M21" s="49">
        <f t="shared" si="2"/>
        <v>-0.4330298025638506</v>
      </c>
      <c r="N21" s="89">
        <f>SUM(N19:N20)</f>
        <v>8</v>
      </c>
      <c r="O21" s="89">
        <f>SUM(O19:O20)</f>
        <v>96842.051999999996</v>
      </c>
      <c r="P21" s="89">
        <f>SUM(P19:P20)</f>
        <v>123605</v>
      </c>
      <c r="Q21" s="49">
        <f t="shared" si="3"/>
        <v>0.27635668025704374</v>
      </c>
      <c r="R21" s="89">
        <f>SUM(R19:R20)</f>
        <v>8</v>
      </c>
      <c r="S21" s="89">
        <f>SUM(S19:S20)</f>
        <v>59490.396667000001</v>
      </c>
      <c r="T21" s="89">
        <f>SUM(T19:T20)</f>
        <v>96265</v>
      </c>
      <c r="U21" s="49">
        <f t="shared" si="4"/>
        <v>0.61816033163885908</v>
      </c>
      <c r="V21" s="89">
        <f>SUM(V19:V20)</f>
        <v>8</v>
      </c>
      <c r="W21" s="89">
        <f>SUM(W19:W20)</f>
        <v>324936.98332999996</v>
      </c>
      <c r="X21" s="89">
        <f>SUM(X19:X20)</f>
        <v>257060</v>
      </c>
      <c r="Y21" s="49">
        <f t="shared" si="5"/>
        <v>-0.20889276017271741</v>
      </c>
      <c r="Z21" s="89">
        <f>SUM(Z19:Z20)</f>
        <v>8</v>
      </c>
      <c r="AA21" s="89">
        <f>SUM(AA19:AA20)</f>
        <v>42982.414000000004</v>
      </c>
      <c r="AB21" s="89">
        <f>SUM(AB19:AB20)</f>
        <v>6125</v>
      </c>
      <c r="AC21" s="49">
        <f t="shared" si="6"/>
        <v>-0.85749986029169978</v>
      </c>
      <c r="AD21" s="89">
        <f>SUM(AD19:AD20)</f>
        <v>8</v>
      </c>
      <c r="AE21" s="89">
        <f>SUM(AE19:AE20)</f>
        <v>58318.905333000002</v>
      </c>
      <c r="AF21" s="89">
        <f>SUM(AF19:AF20)</f>
        <v>58120</v>
      </c>
      <c r="AG21" s="49">
        <f t="shared" si="7"/>
        <v>-3.4106492888413492E-3</v>
      </c>
      <c r="AH21" s="89"/>
      <c r="AI21" s="89">
        <f>SUM(AI19:AI20)</f>
        <v>12000</v>
      </c>
      <c r="AJ21" s="89">
        <f>SUM(AJ19:AJ20)</f>
        <v>28900</v>
      </c>
      <c r="AK21" s="49">
        <f t="shared" si="8"/>
        <v>1.4083333333333334</v>
      </c>
      <c r="AL21" s="89"/>
      <c r="AM21" s="89">
        <f>SUM(AM19:AM20)</f>
        <v>30000</v>
      </c>
      <c r="AN21" s="89">
        <f>SUM(AN19:AN20)</f>
        <v>9750</v>
      </c>
      <c r="AO21" s="49">
        <f t="shared" si="9"/>
        <v>-0.67500000000000004</v>
      </c>
      <c r="AP21" s="89"/>
      <c r="AQ21" s="89">
        <f>SUM(AQ19:AQ20)</f>
        <v>25000</v>
      </c>
      <c r="AR21" s="89">
        <f>SUM(AR19:AR20)</f>
        <v>28350</v>
      </c>
      <c r="AS21" s="49">
        <f t="shared" si="10"/>
        <v>0.13400000000000001</v>
      </c>
      <c r="AT21" s="89"/>
      <c r="AU21" s="89">
        <f>SUM(AU19:AU20)</f>
        <v>15000</v>
      </c>
      <c r="AV21" s="89">
        <f>SUM(AV19:AV20)</f>
        <v>8160</v>
      </c>
      <c r="AW21" s="49">
        <f t="shared" si="11"/>
        <v>-0.45600000000000002</v>
      </c>
      <c r="AX21" s="89"/>
      <c r="AY21" s="89">
        <f>SUM(AY19:AY20)</f>
        <v>25000</v>
      </c>
      <c r="AZ21" s="89">
        <f>SUM(AZ19:AZ20)</f>
        <v>26650</v>
      </c>
      <c r="BA21" s="49">
        <f t="shared" si="12"/>
        <v>6.6000000000000003E-2</v>
      </c>
      <c r="BB21" s="89"/>
      <c r="BC21" s="89">
        <f>SUM(BC19:BC20)</f>
        <v>9000</v>
      </c>
      <c r="BD21" s="89">
        <f>SUM(BD19:BD20)</f>
        <v>20000</v>
      </c>
      <c r="BE21" s="49">
        <f>(BD21-BC21)/BC21</f>
        <v>1.2222222222222223</v>
      </c>
      <c r="BF21" s="89"/>
      <c r="BG21" s="89">
        <f>SUM(BG19:BG20)</f>
        <v>5200</v>
      </c>
      <c r="BH21" s="89">
        <f>SUM(BH19:BH20)</f>
        <v>31250</v>
      </c>
      <c r="BI21" s="49">
        <f t="shared" si="16"/>
        <v>5.009615384615385</v>
      </c>
      <c r="BJ21" s="89"/>
      <c r="BK21" s="89">
        <f>SUM(BK19:BK20)</f>
        <v>5000</v>
      </c>
      <c r="BL21" s="89">
        <f>SUM(BL19:BL20)</f>
        <v>43250</v>
      </c>
      <c r="BM21" s="49">
        <f>(BL21-BK21)/BK21</f>
        <v>7.65</v>
      </c>
      <c r="BN21" s="89"/>
      <c r="BO21" s="89">
        <f>SUM(BO19:BO20)</f>
        <v>2000</v>
      </c>
      <c r="BP21" s="89">
        <f>SUM(BP19:BP20)</f>
        <v>5200</v>
      </c>
      <c r="BQ21" s="49">
        <f t="shared" si="17"/>
        <v>1.6</v>
      </c>
      <c r="BR21" s="89"/>
      <c r="BS21" s="89">
        <f>SUM(BS19:BS20)</f>
        <v>10000</v>
      </c>
      <c r="BT21" s="89">
        <f>SUM(BT19:BT20)</f>
        <v>25200</v>
      </c>
      <c r="BU21" s="49">
        <f t="shared" si="18"/>
        <v>1.52</v>
      </c>
      <c r="BV21" s="89"/>
      <c r="BW21" s="89">
        <f>SUM(BW19:BW20)</f>
        <v>10000</v>
      </c>
      <c r="BX21" s="89">
        <f>SUM(BX19:BX20)</f>
        <v>13600</v>
      </c>
      <c r="BY21" s="49">
        <f>(BX21-BW21)/BW21</f>
        <v>0.36</v>
      </c>
      <c r="BZ21" s="89"/>
      <c r="CA21" s="89">
        <f>SUM(CA19:CA20)</f>
        <v>30000</v>
      </c>
      <c r="CB21" s="89">
        <f>SUM(CB19:CB20)</f>
        <v>24600</v>
      </c>
      <c r="CC21" s="49">
        <f>(CB21-CA21)/CA21</f>
        <v>-0.18</v>
      </c>
      <c r="CD21" s="89"/>
      <c r="CE21" s="89">
        <f>SUM(CE19:CE20)</f>
        <v>4100</v>
      </c>
      <c r="CF21" s="89">
        <f>SUM(CF19:CF20)</f>
        <v>5300</v>
      </c>
      <c r="CG21" s="49">
        <f>(CF21-CE21)/CE21</f>
        <v>0.29268292682926828</v>
      </c>
      <c r="CH21" s="89"/>
      <c r="CI21" s="89">
        <f>SUM(CI19:CI20)</f>
        <v>10700</v>
      </c>
      <c r="CJ21" s="89">
        <f>SUM(CJ19:CJ20)</f>
        <v>15400</v>
      </c>
      <c r="CK21" s="49">
        <f>(CJ21-CI21)/CI21</f>
        <v>0.43925233644859812</v>
      </c>
      <c r="CL21" s="89"/>
      <c r="CM21" s="89">
        <f>SUM(CM19:CM20)</f>
        <v>18000</v>
      </c>
      <c r="CN21" s="89">
        <f>SUM(CN19:CN20)</f>
        <v>26500</v>
      </c>
      <c r="CO21" s="49">
        <f>(CN21-CM21)/CM21</f>
        <v>0.47222222222222221</v>
      </c>
      <c r="CQ21" s="90">
        <f>SUM(CQ19:CQ20)</f>
        <v>1293630.479327</v>
      </c>
      <c r="CR21" s="58">
        <f>SUM(CR19:CR20)</f>
        <v>1162650</v>
      </c>
      <c r="CS21" s="49">
        <f t="shared" si="15"/>
        <v>-0.10125030402433115</v>
      </c>
      <c r="CW21" s="57">
        <f>C21+G21+K21+O21+S21+W21+AA21+AE21</f>
        <v>1015273.479327</v>
      </c>
      <c r="CX21" s="57">
        <f>D21+H21+L21+P21+T21+X21+AB21+AF21</f>
        <v>814110</v>
      </c>
      <c r="CY21" s="65" t="s">
        <v>89</v>
      </c>
      <c r="DA21" s="57">
        <f>AI21+AM21+AQ21+AU21+AY21+BC21+BG21+BK21+BO21+BS21+BW21+CA21+CE21+CI21+CM21</f>
        <v>211000</v>
      </c>
      <c r="DB21" s="57">
        <f>AJ21+AN21+AR21+AV21+AZ21+BD21+BH21+BL21+BP21+BT21+BX21+CB21+CF21+CJ21+CN21</f>
        <v>312110</v>
      </c>
      <c r="DC21" s="65" t="s">
        <v>89</v>
      </c>
    </row>
    <row r="22" spans="1:107" ht="27.75" customHeight="1">
      <c r="B22" s="88"/>
      <c r="C22" s="88"/>
      <c r="D22" s="88"/>
    </row>
    <row r="23" spans="1:107" ht="113.25" customHeight="1">
      <c r="A23" s="37" t="s">
        <v>53</v>
      </c>
      <c r="B23" s="13" t="s">
        <v>54</v>
      </c>
      <c r="C23" s="13"/>
      <c r="D23" s="13"/>
      <c r="E23" s="13"/>
      <c r="F23" s="12" t="s">
        <v>55</v>
      </c>
      <c r="G23" s="12"/>
      <c r="H23" s="12"/>
      <c r="I23" s="12"/>
      <c r="J23" s="12" t="s">
        <v>56</v>
      </c>
      <c r="K23" s="12"/>
      <c r="L23" s="12"/>
      <c r="M23" s="12"/>
      <c r="N23" s="12" t="s">
        <v>57</v>
      </c>
      <c r="O23" s="12"/>
      <c r="P23" s="12"/>
      <c r="Q23" s="12"/>
      <c r="R23" s="12" t="s">
        <v>58</v>
      </c>
      <c r="S23" s="12"/>
      <c r="T23" s="12"/>
      <c r="U23" s="12"/>
      <c r="V23" s="12" t="s">
        <v>59</v>
      </c>
      <c r="W23" s="12"/>
      <c r="X23" s="12"/>
      <c r="Y23" s="12"/>
      <c r="Z23" s="12" t="s">
        <v>60</v>
      </c>
      <c r="AA23" s="12"/>
      <c r="AB23" s="12"/>
      <c r="AC23" s="12"/>
      <c r="AD23" s="11" t="s">
        <v>61</v>
      </c>
      <c r="AE23" s="11"/>
      <c r="AF23" s="11"/>
      <c r="AG23" s="11"/>
      <c r="AH23" s="10" t="s">
        <v>62</v>
      </c>
      <c r="AI23" s="10"/>
      <c r="AJ23" s="10"/>
      <c r="AK23" s="10"/>
      <c r="AL23" s="9" t="s">
        <v>63</v>
      </c>
      <c r="AM23" s="9"/>
      <c r="AN23" s="9"/>
      <c r="AO23" s="9"/>
      <c r="AP23" s="9" t="s">
        <v>64</v>
      </c>
      <c r="AQ23" s="9"/>
      <c r="AR23" s="9"/>
      <c r="AS23" s="9"/>
      <c r="AT23" s="9" t="s">
        <v>65</v>
      </c>
      <c r="AU23" s="9"/>
      <c r="AV23" s="9"/>
      <c r="AW23" s="9"/>
      <c r="AX23" s="9" t="s">
        <v>66</v>
      </c>
      <c r="AY23" s="9"/>
      <c r="AZ23" s="9"/>
      <c r="BA23" s="9"/>
      <c r="BB23" s="9" t="s">
        <v>67</v>
      </c>
      <c r="BC23" s="9"/>
      <c r="BD23" s="9"/>
      <c r="BE23" s="9"/>
      <c r="BF23" s="9" t="s">
        <v>68</v>
      </c>
      <c r="BG23" s="9"/>
      <c r="BH23" s="9"/>
      <c r="BI23" s="9"/>
      <c r="BJ23" s="8" t="s">
        <v>69</v>
      </c>
      <c r="BK23" s="8"/>
      <c r="BL23" s="8"/>
      <c r="BM23" s="8"/>
      <c r="BN23" s="8" t="s">
        <v>70</v>
      </c>
      <c r="BO23" s="8"/>
      <c r="BP23" s="8"/>
      <c r="BQ23" s="8"/>
      <c r="BR23" s="9" t="s">
        <v>71</v>
      </c>
      <c r="BS23" s="9"/>
      <c r="BT23" s="9"/>
      <c r="BU23" s="9"/>
      <c r="BV23" s="9" t="s">
        <v>72</v>
      </c>
      <c r="BW23" s="9"/>
      <c r="BX23" s="9"/>
      <c r="BY23" s="9"/>
      <c r="BZ23" s="9" t="s">
        <v>73</v>
      </c>
      <c r="CA23" s="9"/>
      <c r="CB23" s="9"/>
      <c r="CC23" s="9"/>
      <c r="CD23" s="9" t="s">
        <v>74</v>
      </c>
      <c r="CE23" s="9"/>
      <c r="CF23" s="9"/>
      <c r="CG23" s="9"/>
      <c r="CH23" s="9" t="s">
        <v>75</v>
      </c>
      <c r="CI23" s="9"/>
      <c r="CJ23" s="9"/>
      <c r="CK23" s="9"/>
      <c r="CL23" s="9" t="s">
        <v>76</v>
      </c>
      <c r="CM23" s="9"/>
      <c r="CN23" s="9"/>
      <c r="CO23" s="9"/>
      <c r="CP23" s="38"/>
      <c r="CQ23" s="7" t="s">
        <v>77</v>
      </c>
      <c r="CR23" s="7"/>
      <c r="CT23" s="39" t="s">
        <v>53</v>
      </c>
    </row>
    <row r="24" spans="1:107" ht="27.75" customHeight="1">
      <c r="B24" s="91"/>
      <c r="C24" s="91"/>
      <c r="D24" s="91"/>
    </row>
    <row r="25" spans="1:107" ht="27.75" customHeight="1">
      <c r="B25" s="91"/>
      <c r="C25" s="91"/>
      <c r="D25" s="91"/>
    </row>
    <row r="26" spans="1:107" ht="27.75" customHeight="1">
      <c r="B26" s="92"/>
      <c r="C26" s="92"/>
      <c r="D26" s="92"/>
    </row>
    <row r="27" spans="1:107" ht="27.75" customHeight="1">
      <c r="B27" s="92"/>
      <c r="C27" s="92"/>
      <c r="D27" s="92"/>
    </row>
    <row r="28" spans="1:107" ht="27.75" customHeight="1">
      <c r="B28" s="91"/>
      <c r="C28" s="91"/>
      <c r="D28" s="91"/>
    </row>
    <row r="29" spans="1:107" ht="27.75" customHeight="1">
      <c r="B29" s="91"/>
      <c r="C29" s="91"/>
      <c r="D29" s="91"/>
    </row>
    <row r="30" spans="1:107" ht="27.75" customHeight="1">
      <c r="B30" s="91"/>
      <c r="C30" s="91"/>
      <c r="D30" s="91"/>
    </row>
    <row r="31" spans="1:107" ht="27.75" customHeight="1">
      <c r="B31" s="91"/>
      <c r="C31" s="91"/>
      <c r="D31" s="91"/>
    </row>
    <row r="32" spans="1:107" ht="27.75" customHeight="1">
      <c r="B32" s="91"/>
      <c r="C32" s="91"/>
      <c r="D32" s="91"/>
    </row>
    <row r="33" spans="2:4" ht="27.75" customHeight="1">
      <c r="B33" s="91"/>
      <c r="C33" s="91"/>
      <c r="D33" s="91"/>
    </row>
    <row r="34" spans="2:4" ht="27.75" customHeight="1">
      <c r="B34" s="91"/>
      <c r="C34" s="91"/>
      <c r="D34" s="91"/>
    </row>
    <row r="35" spans="2:4" ht="27.75" customHeight="1">
      <c r="B35" s="93"/>
      <c r="C35" s="93"/>
      <c r="D35" s="93"/>
    </row>
    <row r="36" spans="2:4" ht="27.75" customHeight="1">
      <c r="B36" s="93"/>
      <c r="C36" s="93"/>
      <c r="D36" s="93"/>
    </row>
    <row r="37" spans="2:4" ht="27.75" customHeight="1">
      <c r="B37" s="93"/>
      <c r="C37" s="93"/>
      <c r="D37" s="93"/>
    </row>
    <row r="38" spans="2:4" ht="27.75" customHeight="1">
      <c r="B38" s="93"/>
      <c r="C38" s="93"/>
      <c r="D38" s="93"/>
    </row>
    <row r="39" spans="2:4" ht="27.75" customHeight="1">
      <c r="B39" s="93"/>
      <c r="C39" s="93"/>
      <c r="D39" s="93"/>
    </row>
    <row r="40" spans="2:4" ht="27.75" customHeight="1">
      <c r="B40" s="93"/>
      <c r="C40" s="93"/>
      <c r="D40" s="93"/>
    </row>
    <row r="41" spans="2:4" ht="27.75" customHeight="1">
      <c r="B41" s="93"/>
      <c r="C41" s="93"/>
      <c r="D41" s="93"/>
    </row>
    <row r="42" spans="2:4" ht="27.75" customHeight="1">
      <c r="B42" s="93"/>
      <c r="C42" s="93"/>
      <c r="D42" s="93"/>
    </row>
    <row r="43" spans="2:4" ht="27.75" customHeight="1">
      <c r="B43" s="94"/>
      <c r="C43" s="94"/>
      <c r="D43" s="94"/>
    </row>
    <row r="44" spans="2:4" ht="27.75" customHeight="1"/>
    <row r="45" spans="2:4" ht="33.75" customHeight="1"/>
    <row r="46" spans="2:4" ht="27.75" customHeight="1">
      <c r="B46" s="95"/>
      <c r="C46" s="95"/>
      <c r="D46" s="95"/>
    </row>
    <row r="47" spans="2:4" ht="27.75" customHeight="1">
      <c r="B47" s="95"/>
      <c r="C47" s="95"/>
      <c r="D47" s="95"/>
    </row>
    <row r="48" spans="2:4" ht="27.75" customHeight="1">
      <c r="B48" s="95"/>
      <c r="C48" s="95"/>
      <c r="D48" s="95"/>
    </row>
    <row r="49" spans="2:12" ht="27.75" customHeight="1">
      <c r="B49" s="96"/>
      <c r="C49" s="96"/>
      <c r="D49" s="96"/>
    </row>
    <row r="50" spans="2:12" ht="27.75" customHeight="1"/>
    <row r="51" spans="2:12" ht="27.75" customHeight="1"/>
    <row r="52" spans="2:12" ht="27.75" customHeight="1"/>
    <row r="53" spans="2:12" ht="27.75" customHeight="1"/>
    <row r="54" spans="2:12" ht="27.75" customHeight="1">
      <c r="B54" s="97"/>
      <c r="C54" s="97"/>
      <c r="D54" s="97"/>
      <c r="E54" s="97"/>
      <c r="F54" s="97"/>
      <c r="G54" s="97"/>
      <c r="H54" s="97"/>
      <c r="I54" s="91"/>
    </row>
    <row r="55" spans="2:12" ht="27.75" customHeight="1">
      <c r="B55" s="98"/>
      <c r="C55" s="98"/>
      <c r="D55" s="98"/>
      <c r="E55" s="98"/>
      <c r="F55" s="98"/>
      <c r="G55" s="98"/>
      <c r="H55" s="98"/>
      <c r="I55" s="91"/>
      <c r="J55" s="98"/>
      <c r="K55" s="98"/>
      <c r="L55" s="98"/>
    </row>
    <row r="56" spans="2:12" ht="27.75" customHeight="1">
      <c r="B56" s="98"/>
      <c r="C56" s="98"/>
      <c r="D56" s="98"/>
      <c r="E56" s="98"/>
      <c r="F56" s="98"/>
      <c r="G56" s="98"/>
      <c r="H56" s="98"/>
      <c r="I56" s="92"/>
      <c r="J56" s="98"/>
      <c r="K56" s="98"/>
      <c r="L56" s="98"/>
    </row>
    <row r="57" spans="2:12" ht="27.75" customHeight="1">
      <c r="B57" s="98"/>
      <c r="C57" s="98"/>
      <c r="D57" s="98"/>
      <c r="E57" s="98"/>
      <c r="F57" s="98"/>
      <c r="G57" s="98"/>
      <c r="H57" s="98"/>
      <c r="I57" s="91"/>
      <c r="J57" s="98"/>
      <c r="K57" s="98"/>
      <c r="L57" s="98"/>
    </row>
    <row r="58" spans="2:12" ht="27.75" customHeight="1">
      <c r="B58" s="98"/>
      <c r="C58" s="98"/>
      <c r="D58" s="98"/>
      <c r="E58" s="98"/>
      <c r="F58" s="98"/>
      <c r="G58" s="98"/>
      <c r="H58" s="98"/>
      <c r="I58" s="91"/>
      <c r="J58" s="98"/>
      <c r="K58" s="98"/>
      <c r="L58" s="98"/>
    </row>
    <row r="59" spans="2:12" ht="27.75" customHeight="1">
      <c r="B59" s="98"/>
      <c r="C59" s="98"/>
      <c r="D59" s="98"/>
      <c r="E59" s="98"/>
      <c r="F59" s="98"/>
      <c r="G59" s="98"/>
      <c r="H59" s="98"/>
      <c r="I59" s="91"/>
      <c r="J59" s="98"/>
      <c r="K59" s="98"/>
      <c r="L59" s="98"/>
    </row>
    <row r="60" spans="2:12" ht="27.75" customHeight="1">
      <c r="I60" s="91"/>
    </row>
    <row r="61" spans="2:12" ht="27.75" customHeight="1">
      <c r="I61" s="99"/>
    </row>
    <row r="64" spans="2:12" ht="27.75" customHeight="1">
      <c r="B64" s="100"/>
      <c r="C64" s="100"/>
      <c r="D64" s="100"/>
      <c r="E64" s="100"/>
      <c r="F64" s="100"/>
      <c r="G64" s="100"/>
      <c r="H64" s="100"/>
      <c r="I64" s="101"/>
    </row>
    <row r="65" spans="2:12" ht="27.75" customHeight="1"/>
    <row r="66" spans="2:12" ht="27.75" customHeight="1">
      <c r="B66" s="102"/>
      <c r="C66" s="102"/>
      <c r="D66" s="102"/>
      <c r="E66" s="102"/>
      <c r="F66" s="102"/>
      <c r="G66" s="102"/>
      <c r="H66" s="102"/>
      <c r="I66" s="102"/>
      <c r="J66" s="103"/>
      <c r="K66" s="103"/>
      <c r="L66" s="103"/>
    </row>
    <row r="67" spans="2:12" ht="27.75" customHeight="1">
      <c r="B67" s="102"/>
      <c r="C67" s="102"/>
      <c r="D67" s="102"/>
      <c r="E67" s="102"/>
      <c r="F67" s="102"/>
      <c r="G67" s="102"/>
      <c r="H67" s="102"/>
      <c r="I67" s="104"/>
      <c r="J67" s="103"/>
      <c r="K67" s="103"/>
      <c r="L67" s="103"/>
    </row>
    <row r="68" spans="2:12" ht="27.75" customHeight="1">
      <c r="B68" s="97"/>
      <c r="C68" s="97"/>
      <c r="D68" s="97"/>
      <c r="E68" s="97"/>
      <c r="F68" s="97"/>
      <c r="G68" s="97"/>
      <c r="H68" s="97"/>
      <c r="I68" s="105"/>
    </row>
    <row r="69" spans="2:12" ht="27.75" customHeight="1">
      <c r="B69" s="97"/>
      <c r="C69" s="97"/>
      <c r="D69" s="97"/>
      <c r="E69" s="97"/>
      <c r="F69" s="97"/>
      <c r="G69" s="97"/>
      <c r="H69" s="97"/>
      <c r="I69" s="105"/>
    </row>
    <row r="70" spans="2:12" ht="27.75" customHeight="1">
      <c r="B70" s="97"/>
      <c r="C70" s="97"/>
      <c r="D70" s="97"/>
      <c r="E70" s="97"/>
      <c r="F70" s="97"/>
      <c r="G70" s="97"/>
      <c r="H70" s="97"/>
      <c r="I70" s="105"/>
    </row>
    <row r="71" spans="2:12" ht="27.75" customHeight="1">
      <c r="B71" s="97"/>
      <c r="C71" s="97"/>
      <c r="D71" s="97"/>
      <c r="E71" s="97"/>
      <c r="F71" s="97"/>
      <c r="G71" s="97"/>
      <c r="H71" s="97"/>
      <c r="I71" s="105"/>
    </row>
    <row r="72" spans="2:12" ht="27.75" customHeight="1">
      <c r="B72" s="97"/>
      <c r="C72" s="97"/>
      <c r="D72" s="97"/>
      <c r="E72" s="97"/>
      <c r="F72" s="97"/>
      <c r="G72" s="97"/>
      <c r="H72" s="97"/>
      <c r="I72" s="105"/>
    </row>
    <row r="73" spans="2:12" ht="27.75" customHeight="1">
      <c r="B73" s="97"/>
      <c r="C73" s="97"/>
      <c r="D73" s="97"/>
      <c r="E73" s="97"/>
      <c r="F73" s="97"/>
      <c r="G73" s="97"/>
      <c r="H73" s="97"/>
      <c r="I73" s="105"/>
      <c r="J73" s="103"/>
      <c r="K73" s="103"/>
      <c r="L73" s="103"/>
    </row>
    <row r="74" spans="2:12" ht="27.75" customHeight="1">
      <c r="B74" s="97"/>
      <c r="C74" s="97"/>
      <c r="D74" s="97"/>
      <c r="E74" s="97"/>
      <c r="F74" s="97"/>
      <c r="G74" s="97"/>
      <c r="H74" s="97"/>
      <c r="I74" s="105"/>
    </row>
    <row r="75" spans="2:12" ht="27.75" customHeight="1">
      <c r="B75" s="97"/>
      <c r="C75" s="97"/>
      <c r="D75" s="97"/>
      <c r="E75" s="97"/>
      <c r="F75" s="97"/>
      <c r="G75" s="97"/>
      <c r="H75" s="97"/>
      <c r="I75" s="91"/>
    </row>
    <row r="76" spans="2:12" ht="27.75" customHeight="1">
      <c r="B76" s="98"/>
      <c r="C76" s="98"/>
      <c r="D76" s="98"/>
      <c r="E76" s="98"/>
      <c r="F76" s="98"/>
      <c r="G76" s="98"/>
      <c r="H76" s="98"/>
      <c r="I76" s="91"/>
      <c r="J76" s="98"/>
      <c r="K76" s="98"/>
      <c r="L76" s="98"/>
    </row>
    <row r="77" spans="2:12" ht="27.75" customHeight="1">
      <c r="B77" s="98"/>
      <c r="C77" s="98"/>
      <c r="D77" s="98"/>
      <c r="E77" s="98"/>
      <c r="F77" s="98"/>
      <c r="G77" s="98"/>
      <c r="H77" s="98"/>
      <c r="I77" s="92"/>
      <c r="J77" s="98"/>
      <c r="K77" s="98"/>
      <c r="L77" s="98"/>
    </row>
    <row r="78" spans="2:12" ht="27.75" customHeight="1">
      <c r="B78" s="98"/>
      <c r="C78" s="98"/>
      <c r="D78" s="98"/>
      <c r="E78" s="98"/>
      <c r="F78" s="98"/>
      <c r="G78" s="98"/>
      <c r="H78" s="98"/>
      <c r="I78" s="92"/>
      <c r="J78" s="98"/>
      <c r="K78" s="98"/>
      <c r="L78" s="98"/>
    </row>
    <row r="79" spans="2:12" ht="27.75" customHeight="1">
      <c r="B79" s="98"/>
      <c r="C79" s="98"/>
      <c r="D79" s="98"/>
      <c r="E79" s="98"/>
      <c r="F79" s="98"/>
      <c r="G79" s="98"/>
      <c r="H79" s="98"/>
      <c r="I79" s="91"/>
      <c r="J79" s="98"/>
      <c r="K79" s="98"/>
      <c r="L79" s="98"/>
    </row>
    <row r="80" spans="2:12" ht="27.75" customHeight="1">
      <c r="B80" s="98"/>
      <c r="C80" s="98"/>
      <c r="D80" s="98"/>
      <c r="E80" s="98"/>
      <c r="F80" s="98"/>
      <c r="G80" s="98"/>
      <c r="H80" s="98"/>
      <c r="I80" s="91"/>
      <c r="J80" s="98"/>
      <c r="K80" s="98"/>
      <c r="L80" s="98"/>
    </row>
    <row r="81" spans="2:12" ht="27.75" customHeight="1">
      <c r="I81" s="91"/>
    </row>
    <row r="82" spans="2:12" ht="27.75" customHeight="1"/>
    <row r="83" spans="2:12" ht="27.75" customHeight="1"/>
    <row r="84" spans="2:12" ht="27.75" customHeight="1">
      <c r="B84" s="100"/>
      <c r="C84" s="100"/>
      <c r="D84" s="100"/>
      <c r="E84" s="100"/>
      <c r="F84" s="100"/>
      <c r="G84" s="100"/>
      <c r="H84" s="100"/>
      <c r="I84" s="101"/>
    </row>
    <row r="85" spans="2:12" ht="27.75" customHeight="1"/>
    <row r="86" spans="2:12" ht="27.75" customHeight="1">
      <c r="B86" s="102"/>
      <c r="C86" s="102"/>
      <c r="D86" s="102"/>
      <c r="E86" s="102"/>
      <c r="F86" s="102"/>
      <c r="G86" s="102"/>
      <c r="H86" s="102"/>
      <c r="I86" s="102"/>
      <c r="J86" s="103"/>
      <c r="K86" s="103"/>
      <c r="L86" s="103"/>
    </row>
    <row r="87" spans="2:12" ht="27.75" customHeight="1">
      <c r="B87" s="102"/>
      <c r="C87" s="102"/>
      <c r="D87" s="102"/>
      <c r="E87" s="102"/>
      <c r="F87" s="102"/>
      <c r="G87" s="102"/>
      <c r="H87" s="102"/>
      <c r="I87" s="104"/>
      <c r="J87" s="103"/>
      <c r="K87" s="103"/>
      <c r="L87" s="103"/>
    </row>
    <row r="88" spans="2:12" ht="27.75" customHeight="1">
      <c r="B88" s="97"/>
      <c r="C88" s="97"/>
      <c r="D88" s="97"/>
      <c r="E88" s="97"/>
      <c r="F88" s="97"/>
      <c r="G88" s="97"/>
      <c r="H88" s="97"/>
      <c r="I88" s="105"/>
      <c r="J88" s="103"/>
      <c r="K88" s="103"/>
      <c r="L88" s="103"/>
    </row>
    <row r="89" spans="2:12" ht="27.75" customHeight="1">
      <c r="B89" s="97"/>
      <c r="C89" s="97"/>
      <c r="D89" s="97"/>
      <c r="E89" s="97"/>
      <c r="F89" s="97"/>
      <c r="G89" s="97"/>
      <c r="H89" s="97"/>
      <c r="I89" s="105"/>
    </row>
    <row r="90" spans="2:12" ht="27.75" customHeight="1">
      <c r="B90" s="97"/>
      <c r="C90" s="97"/>
      <c r="D90" s="97"/>
      <c r="E90" s="97"/>
      <c r="F90" s="97"/>
      <c r="G90" s="97"/>
      <c r="H90" s="97"/>
      <c r="I90" s="105"/>
    </row>
    <row r="91" spans="2:12" ht="27.75" customHeight="1">
      <c r="B91" s="97"/>
      <c r="C91" s="97"/>
      <c r="D91" s="97"/>
      <c r="E91" s="97"/>
      <c r="F91" s="97"/>
      <c r="G91" s="97"/>
      <c r="H91" s="97"/>
      <c r="I91" s="105"/>
    </row>
    <row r="92" spans="2:12" ht="27.75" customHeight="1">
      <c r="B92" s="97"/>
      <c r="C92" s="97"/>
      <c r="D92" s="97"/>
      <c r="E92" s="97"/>
      <c r="F92" s="97"/>
      <c r="G92" s="97"/>
      <c r="H92" s="97"/>
      <c r="I92" s="105"/>
    </row>
    <row r="93" spans="2:12" ht="27.75" customHeight="1">
      <c r="B93" s="97"/>
      <c r="C93" s="97"/>
      <c r="D93" s="97"/>
      <c r="E93" s="97"/>
      <c r="F93" s="97"/>
      <c r="G93" s="97"/>
      <c r="H93" s="97"/>
      <c r="I93" s="105"/>
      <c r="J93" s="103"/>
      <c r="K93" s="103"/>
      <c r="L93" s="103"/>
    </row>
    <row r="94" spans="2:12" ht="27.75" customHeight="1">
      <c r="B94" s="97"/>
      <c r="C94" s="97"/>
      <c r="D94" s="97"/>
      <c r="E94" s="97"/>
      <c r="F94" s="97"/>
      <c r="G94" s="97"/>
      <c r="H94" s="97"/>
      <c r="I94" s="105"/>
    </row>
    <row r="95" spans="2:12" ht="27.75" customHeight="1">
      <c r="B95" s="97"/>
      <c r="C95" s="97"/>
      <c r="D95" s="97"/>
      <c r="E95" s="97"/>
      <c r="F95" s="97"/>
      <c r="G95" s="97"/>
      <c r="H95" s="97"/>
      <c r="I95" s="91"/>
    </row>
    <row r="96" spans="2:12" ht="27.75" customHeight="1">
      <c r="B96" s="98"/>
      <c r="C96" s="98"/>
      <c r="D96" s="98"/>
      <c r="E96" s="98"/>
      <c r="F96" s="98"/>
      <c r="G96" s="98"/>
      <c r="H96" s="98"/>
      <c r="I96" s="92"/>
      <c r="J96" s="98"/>
      <c r="K96" s="98"/>
      <c r="L96" s="98"/>
    </row>
    <row r="97" spans="2:13" ht="27.75" customHeight="1">
      <c r="B97" s="98"/>
      <c r="C97" s="98"/>
      <c r="D97" s="98"/>
      <c r="E97" s="98"/>
      <c r="F97" s="98"/>
      <c r="G97" s="98"/>
      <c r="H97" s="98"/>
      <c r="I97" s="91"/>
      <c r="J97" s="98"/>
      <c r="K97" s="98"/>
      <c r="L97" s="98"/>
    </row>
    <row r="98" spans="2:13" ht="27.75" customHeight="1">
      <c r="B98" s="98"/>
      <c r="C98" s="98"/>
      <c r="D98" s="98"/>
      <c r="E98" s="98"/>
      <c r="F98" s="98"/>
      <c r="G98" s="98"/>
      <c r="H98" s="98"/>
      <c r="I98" s="91"/>
      <c r="J98" s="98"/>
      <c r="K98" s="98"/>
      <c r="L98" s="98"/>
    </row>
    <row r="99" spans="2:13" ht="27.75" customHeight="1">
      <c r="B99" s="98"/>
      <c r="C99" s="98"/>
      <c r="D99" s="98"/>
      <c r="E99" s="98"/>
      <c r="F99" s="98"/>
      <c r="G99" s="98"/>
      <c r="H99" s="98"/>
      <c r="I99" s="91"/>
      <c r="J99" s="98"/>
      <c r="K99" s="98"/>
      <c r="L99" s="98"/>
    </row>
    <row r="100" spans="2:13" ht="12.75" customHeight="1"/>
    <row r="101" spans="2:13" ht="12.75" customHeight="1"/>
    <row r="102" spans="2:13" ht="27.75" customHeight="1">
      <c r="B102" s="100"/>
      <c r="C102" s="100"/>
      <c r="D102" s="100"/>
      <c r="E102" s="100"/>
      <c r="F102" s="100"/>
      <c r="G102" s="100"/>
      <c r="H102" s="100"/>
      <c r="I102" s="101"/>
      <c r="M102" s="101"/>
    </row>
    <row r="103" spans="2:13" ht="27.75" customHeight="1"/>
    <row r="104" spans="2:13" ht="27.75" customHeight="1">
      <c r="B104" s="102"/>
      <c r="C104" s="102"/>
      <c r="D104" s="102"/>
      <c r="E104" s="102"/>
      <c r="F104" s="102"/>
      <c r="G104" s="102"/>
      <c r="H104" s="102"/>
      <c r="I104" s="102"/>
      <c r="J104" s="103"/>
      <c r="K104" s="103"/>
      <c r="L104" s="103"/>
    </row>
    <row r="105" spans="2:13" ht="27.75" customHeight="1">
      <c r="B105" s="102"/>
      <c r="C105" s="102"/>
      <c r="D105" s="102"/>
      <c r="E105" s="102"/>
      <c r="F105" s="102"/>
      <c r="G105" s="102"/>
      <c r="H105" s="102"/>
      <c r="I105" s="104"/>
      <c r="J105" s="103"/>
      <c r="K105" s="103"/>
      <c r="L105" s="103"/>
    </row>
    <row r="106" spans="2:13" ht="27.75" customHeight="1">
      <c r="B106" s="97"/>
      <c r="C106" s="97"/>
      <c r="D106" s="97"/>
      <c r="E106" s="97"/>
      <c r="F106" s="97"/>
      <c r="G106" s="97"/>
      <c r="H106" s="97"/>
      <c r="I106" s="105"/>
      <c r="J106" s="103"/>
      <c r="K106" s="103"/>
      <c r="L106" s="103"/>
    </row>
    <row r="107" spans="2:13" ht="27.75" customHeight="1">
      <c r="B107" s="97"/>
      <c r="C107" s="97"/>
      <c r="D107" s="97"/>
      <c r="E107" s="97"/>
      <c r="F107" s="97"/>
      <c r="G107" s="97"/>
      <c r="H107" s="97"/>
      <c r="I107" s="105"/>
      <c r="J107" s="103"/>
      <c r="K107" s="103"/>
      <c r="L107" s="103"/>
    </row>
    <row r="108" spans="2:13" ht="27.75" customHeight="1">
      <c r="B108" s="97"/>
      <c r="C108" s="97"/>
      <c r="D108" s="97"/>
      <c r="E108" s="97"/>
      <c r="F108" s="97"/>
      <c r="G108" s="97"/>
      <c r="H108" s="97"/>
      <c r="I108" s="105"/>
    </row>
    <row r="109" spans="2:13" ht="27.75" customHeight="1">
      <c r="B109" s="97"/>
      <c r="C109" s="97"/>
      <c r="D109" s="97"/>
      <c r="E109" s="97"/>
      <c r="F109" s="97"/>
      <c r="G109" s="97"/>
      <c r="H109" s="97"/>
      <c r="I109" s="105"/>
    </row>
    <row r="110" spans="2:13" ht="27.75" customHeight="1">
      <c r="B110" s="97"/>
      <c r="C110" s="97"/>
      <c r="D110" s="97"/>
      <c r="E110" s="97"/>
      <c r="F110" s="97"/>
      <c r="G110" s="97"/>
      <c r="H110" s="97"/>
      <c r="I110" s="105"/>
    </row>
    <row r="111" spans="2:13" ht="27.75" customHeight="1">
      <c r="B111" s="97"/>
      <c r="C111" s="97"/>
      <c r="D111" s="97"/>
      <c r="E111" s="97"/>
      <c r="F111" s="97"/>
      <c r="G111" s="97"/>
      <c r="H111" s="97"/>
      <c r="I111" s="105"/>
      <c r="J111" s="103"/>
      <c r="K111" s="103"/>
      <c r="L111" s="103"/>
    </row>
    <row r="112" spans="2:13" ht="27.75" customHeight="1">
      <c r="B112" s="97"/>
      <c r="C112" s="97"/>
      <c r="D112" s="97"/>
      <c r="E112" s="97"/>
      <c r="F112" s="97"/>
      <c r="G112" s="97"/>
      <c r="H112" s="97"/>
      <c r="I112" s="105"/>
    </row>
    <row r="113" spans="2:12" ht="27.75" customHeight="1">
      <c r="B113" s="97"/>
      <c r="C113" s="97"/>
      <c r="D113" s="97"/>
      <c r="E113" s="97"/>
      <c r="F113" s="97"/>
      <c r="G113" s="97"/>
      <c r="H113" s="97"/>
      <c r="I113" s="91"/>
    </row>
    <row r="114" spans="2:12" ht="27.75" customHeight="1">
      <c r="B114" s="98"/>
      <c r="C114" s="98"/>
      <c r="D114" s="98"/>
      <c r="E114" s="98"/>
      <c r="F114" s="98"/>
      <c r="G114" s="98"/>
      <c r="H114" s="98"/>
      <c r="I114" s="92"/>
      <c r="J114" s="98"/>
      <c r="K114" s="98"/>
      <c r="L114" s="98"/>
    </row>
    <row r="115" spans="2:12" ht="27.75" customHeight="1">
      <c r="B115" s="98"/>
      <c r="C115" s="98"/>
      <c r="D115" s="98"/>
      <c r="E115" s="98"/>
      <c r="F115" s="98"/>
      <c r="G115" s="98"/>
      <c r="H115" s="98"/>
      <c r="I115" s="91"/>
      <c r="J115" s="98"/>
      <c r="K115" s="98"/>
      <c r="L115" s="98"/>
    </row>
    <row r="116" spans="2:12" ht="27.75" customHeight="1">
      <c r="B116" s="98"/>
      <c r="C116" s="98"/>
      <c r="D116" s="98"/>
      <c r="E116" s="98"/>
      <c r="F116" s="98"/>
      <c r="G116" s="98"/>
      <c r="H116" s="98"/>
      <c r="I116" s="91"/>
      <c r="J116" s="98"/>
      <c r="K116" s="98"/>
      <c r="L116" s="98"/>
    </row>
    <row r="117" spans="2:12" ht="27.75" customHeight="1">
      <c r="B117" s="98"/>
      <c r="C117" s="98"/>
      <c r="D117" s="98"/>
      <c r="E117" s="98"/>
      <c r="F117" s="98"/>
      <c r="G117" s="98"/>
      <c r="H117" s="98"/>
      <c r="I117" s="91"/>
      <c r="J117" s="98"/>
      <c r="K117" s="98"/>
      <c r="L117" s="98"/>
    </row>
  </sheetData>
  <mergeCells count="51">
    <mergeCell ref="BZ23:CC23"/>
    <mergeCell ref="CD23:CG23"/>
    <mergeCell ref="CH23:CK23"/>
    <mergeCell ref="CL23:CO23"/>
    <mergeCell ref="CQ23:CR23"/>
    <mergeCell ref="BF23:BI23"/>
    <mergeCell ref="BJ23:BM23"/>
    <mergeCell ref="BN23:BQ23"/>
    <mergeCell ref="BR23:BU23"/>
    <mergeCell ref="BV23:BY23"/>
    <mergeCell ref="CW15:CX15"/>
    <mergeCell ref="DA15:DB15"/>
    <mergeCell ref="B23:E23"/>
    <mergeCell ref="F23:I23"/>
    <mergeCell ref="J23:M23"/>
    <mergeCell ref="N23:Q23"/>
    <mergeCell ref="R23:U23"/>
    <mergeCell ref="V23:Y23"/>
    <mergeCell ref="Z23:AC23"/>
    <mergeCell ref="AD23:AG23"/>
    <mergeCell ref="AH23:AK23"/>
    <mergeCell ref="AL23:AO23"/>
    <mergeCell ref="AP23:AS23"/>
    <mergeCell ref="AT23:AW23"/>
    <mergeCell ref="AX23:BA23"/>
    <mergeCell ref="BB23:BE23"/>
    <mergeCell ref="BZ10:CC10"/>
    <mergeCell ref="CD10:CG10"/>
    <mergeCell ref="CH10:CK10"/>
    <mergeCell ref="CL10:CO10"/>
    <mergeCell ref="CQ10:CR10"/>
    <mergeCell ref="BF10:BI10"/>
    <mergeCell ref="BJ10:BM10"/>
    <mergeCell ref="BN10:BQ10"/>
    <mergeCell ref="BR10:BU10"/>
    <mergeCell ref="BV10:BY10"/>
    <mergeCell ref="AL10:AO10"/>
    <mergeCell ref="AP10:AS10"/>
    <mergeCell ref="AT10:AW10"/>
    <mergeCell ref="AX10:BA10"/>
    <mergeCell ref="BB10:BE10"/>
    <mergeCell ref="R10:U10"/>
    <mergeCell ref="V10:Y10"/>
    <mergeCell ref="Z10:AC10"/>
    <mergeCell ref="AD10:AG10"/>
    <mergeCell ref="AH10:AK10"/>
    <mergeCell ref="B2:Q2"/>
    <mergeCell ref="B10:E10"/>
    <mergeCell ref="F10:I10"/>
    <mergeCell ref="J10:M10"/>
    <mergeCell ref="N10:Q10"/>
  </mergeCells>
  <pageMargins left="0.78749999999999998" right="0.78749999999999998" top="1.3187500000000001" bottom="1.3187500000000001" header="0.51180555555555596" footer="0.51180555555555596"/>
  <pageSetup paperSize="77" orientation="landscape" horizontalDpi="300" verticalDpi="300"/>
  <headerFooter>
    <oddHeader>&amp;CAnnexe au RC - décomposition des prix du scénario fictif</oddHeader>
    <oddFooter>&amp;CScénario fictif de MOE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MJ30"/>
  <sheetViews>
    <sheetView tabSelected="1" topLeftCell="A10" zoomScaleNormal="100" zoomScalePageLayoutView="85" workbookViewId="0">
      <selection activeCell="I14" sqref="I14"/>
    </sheetView>
  </sheetViews>
  <sheetFormatPr baseColWidth="10" defaultColWidth="10.28515625" defaultRowHeight="12.75"/>
  <cols>
    <col min="1" max="1" width="2.85546875" style="26" customWidth="1"/>
    <col min="2" max="2" width="21.28515625" style="120" customWidth="1"/>
    <col min="3" max="3" width="7.85546875" style="121" customWidth="1"/>
    <col min="4" max="4" width="86" style="120" customWidth="1"/>
    <col min="5" max="5" width="23.42578125" style="120" customWidth="1"/>
    <col min="6" max="6" width="2.85546875" style="120" customWidth="1"/>
    <col min="7" max="7" width="18.42578125" style="120" customWidth="1"/>
    <col min="8" max="8" width="8.42578125" style="120" customWidth="1"/>
    <col min="9" max="9" width="9.140625" style="120" customWidth="1"/>
    <col min="10" max="10" width="8.42578125" style="120" customWidth="1"/>
    <col min="11" max="11" width="9.140625" style="120" customWidth="1"/>
    <col min="12" max="12" width="8.42578125" style="120" customWidth="1"/>
    <col min="13" max="13" width="9.140625" style="120" customWidth="1"/>
    <col min="14" max="14" width="8.42578125" style="120" customWidth="1"/>
    <col min="15" max="15" width="9.140625" style="120" customWidth="1"/>
    <col min="16" max="16" width="8.42578125" style="120" customWidth="1"/>
    <col min="17" max="17" width="9.140625" style="120" customWidth="1"/>
    <col min="18" max="18" width="8.42578125" style="120" customWidth="1"/>
    <col min="19" max="19" width="9.140625" style="120" customWidth="1"/>
    <col min="20" max="20" width="8.42578125" style="120" customWidth="1"/>
    <col min="21" max="21" width="9.140625" style="120" customWidth="1"/>
    <col min="22" max="22" width="8.42578125" style="120" customWidth="1"/>
    <col min="23" max="23" width="9.140625" style="120" customWidth="1"/>
    <col min="24" max="24" width="8.42578125" style="120" customWidth="1"/>
    <col min="25" max="27" width="9.140625" style="120" customWidth="1"/>
    <col min="28" max="28" width="8.42578125" style="120" customWidth="1"/>
    <col min="29" max="29" width="9.140625" style="120" customWidth="1"/>
    <col min="30" max="1010" width="10.28515625" style="120"/>
    <col min="1011" max="1024" width="10.85546875" style="120" customWidth="1"/>
  </cols>
  <sheetData>
    <row r="2" spans="2:29" ht="55.5" customHeight="1">
      <c r="B2" s="5" t="s">
        <v>92</v>
      </c>
      <c r="C2" s="5"/>
      <c r="D2" s="5"/>
      <c r="E2" s="5"/>
    </row>
    <row r="4" spans="2:29" ht="24" customHeight="1">
      <c r="B4" s="4" t="s">
        <v>93</v>
      </c>
      <c r="C4" s="4"/>
      <c r="D4" s="4"/>
      <c r="E4" s="4"/>
    </row>
    <row r="6" spans="2:29" ht="13.5" customHeight="1">
      <c r="B6" s="122" t="s">
        <v>94</v>
      </c>
      <c r="D6" s="122"/>
      <c r="H6" s="3" t="s">
        <v>95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2:29" ht="13.5" customHeight="1">
      <c r="B7" s="122"/>
      <c r="D7" s="12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2:29" ht="25.5" customHeight="1">
      <c r="B8" s="122"/>
      <c r="D8" s="122"/>
      <c r="G8" s="123"/>
      <c r="H8" s="2" t="s">
        <v>96</v>
      </c>
      <c r="I8" s="2"/>
      <c r="J8" s="1" t="s">
        <v>97</v>
      </c>
      <c r="K8" s="1"/>
      <c r="L8" s="209" t="s">
        <v>98</v>
      </c>
      <c r="M8" s="209"/>
      <c r="N8" s="210" t="s">
        <v>99</v>
      </c>
      <c r="O8" s="210"/>
      <c r="P8" s="209" t="s">
        <v>100</v>
      </c>
      <c r="Q8" s="209"/>
      <c r="R8" s="210" t="s">
        <v>101</v>
      </c>
      <c r="S8" s="210"/>
      <c r="T8" s="209" t="s">
        <v>102</v>
      </c>
      <c r="U8" s="209"/>
      <c r="V8" s="210" t="s">
        <v>103</v>
      </c>
      <c r="W8" s="210"/>
      <c r="X8" s="209" t="s">
        <v>104</v>
      </c>
      <c r="Y8" s="209"/>
      <c r="Z8" s="210" t="s">
        <v>105</v>
      </c>
      <c r="AA8" s="210"/>
      <c r="AB8" s="209" t="s">
        <v>106</v>
      </c>
      <c r="AC8" s="209"/>
    </row>
    <row r="9" spans="2:29" ht="22.5" customHeight="1">
      <c r="C9" s="125"/>
      <c r="D9" s="126"/>
      <c r="G9" s="127" t="s">
        <v>107</v>
      </c>
      <c r="H9" s="128"/>
      <c r="I9" s="211" t="s">
        <v>108</v>
      </c>
      <c r="J9" s="129"/>
      <c r="K9" s="212" t="s">
        <v>108</v>
      </c>
      <c r="L9" s="129"/>
      <c r="M9" s="212" t="s">
        <v>108</v>
      </c>
      <c r="N9" s="129"/>
      <c r="O9" s="212" t="s">
        <v>108</v>
      </c>
      <c r="P9" s="129"/>
      <c r="Q9" s="212" t="s">
        <v>108</v>
      </c>
      <c r="R9" s="129"/>
      <c r="S9" s="212" t="s">
        <v>108</v>
      </c>
      <c r="T9" s="129"/>
      <c r="U9" s="212" t="s">
        <v>108</v>
      </c>
      <c r="V9" s="129"/>
      <c r="W9" s="212" t="s">
        <v>108</v>
      </c>
      <c r="X9" s="129"/>
      <c r="Y9" s="212" t="s">
        <v>108</v>
      </c>
      <c r="Z9" s="129"/>
      <c r="AA9" s="212" t="s">
        <v>108</v>
      </c>
      <c r="AB9" s="129"/>
      <c r="AC9" s="212" t="s">
        <v>108</v>
      </c>
    </row>
    <row r="10" spans="2:29" s="130" customFormat="1" ht="38.25" customHeight="1">
      <c r="C10" s="131"/>
      <c r="D10" s="132" t="s">
        <v>109</v>
      </c>
      <c r="E10" s="133"/>
      <c r="G10" s="123"/>
      <c r="H10" s="209" t="s">
        <v>110</v>
      </c>
      <c r="I10" s="211"/>
      <c r="J10" s="209" t="s">
        <v>110</v>
      </c>
      <c r="K10" s="212"/>
      <c r="L10" s="209" t="s">
        <v>110</v>
      </c>
      <c r="M10" s="212"/>
      <c r="N10" s="209" t="s">
        <v>110</v>
      </c>
      <c r="O10" s="212"/>
      <c r="P10" s="209" t="s">
        <v>110</v>
      </c>
      <c r="Q10" s="212"/>
      <c r="R10" s="209" t="s">
        <v>110</v>
      </c>
      <c r="S10" s="212"/>
      <c r="T10" s="209" t="s">
        <v>110</v>
      </c>
      <c r="U10" s="212"/>
      <c r="V10" s="209" t="s">
        <v>110</v>
      </c>
      <c r="W10" s="212"/>
      <c r="X10" s="209" t="s">
        <v>110</v>
      </c>
      <c r="Y10" s="212"/>
      <c r="Z10" s="209" t="s">
        <v>110</v>
      </c>
      <c r="AA10" s="212"/>
      <c r="AB10" s="209" t="s">
        <v>110</v>
      </c>
      <c r="AC10" s="212"/>
    </row>
    <row r="11" spans="2:29" s="123" customFormat="1" ht="26.25" customHeight="1">
      <c r="C11" s="134" t="s">
        <v>111</v>
      </c>
      <c r="D11" s="134" t="s">
        <v>112</v>
      </c>
      <c r="E11" s="135"/>
      <c r="H11" s="209"/>
      <c r="I11" s="211"/>
      <c r="J11" s="209"/>
      <c r="K11" s="212"/>
      <c r="L11" s="209"/>
      <c r="M11" s="212"/>
      <c r="N11" s="209"/>
      <c r="O11" s="212"/>
      <c r="P11" s="209"/>
      <c r="Q11" s="212"/>
      <c r="R11" s="209"/>
      <c r="S11" s="212"/>
      <c r="T11" s="209"/>
      <c r="U11" s="212"/>
      <c r="V11" s="209"/>
      <c r="W11" s="212"/>
      <c r="X11" s="209"/>
      <c r="Y11" s="212"/>
      <c r="Z11" s="209"/>
      <c r="AA11" s="212"/>
      <c r="AB11" s="209"/>
      <c r="AC11" s="212"/>
    </row>
    <row r="12" spans="2:29" ht="15" customHeight="1">
      <c r="D12" s="136"/>
      <c r="E12" s="137"/>
    </row>
    <row r="13" spans="2:29" ht="19.5" customHeight="1">
      <c r="B13" s="213" t="s">
        <v>113</v>
      </c>
      <c r="C13" s="138">
        <v>1</v>
      </c>
      <c r="D13" s="139" t="s">
        <v>58</v>
      </c>
      <c r="E13" s="140">
        <f>ROUND(SUM(I13,K13,M13,O13,Q13,S13,U13,W13,Y13,AA13,AC13),2)</f>
        <v>0</v>
      </c>
      <c r="G13" s="141"/>
      <c r="H13" s="129">
        <v>3</v>
      </c>
      <c r="I13" s="142">
        <f>H13*$H$9</f>
        <v>0</v>
      </c>
      <c r="J13" s="129"/>
      <c r="K13" s="142">
        <f>J13*$J$9</f>
        <v>0</v>
      </c>
      <c r="L13" s="129"/>
      <c r="M13" s="142">
        <f>L13*$L$9</f>
        <v>0</v>
      </c>
      <c r="N13" s="129"/>
      <c r="O13" s="142">
        <f>N13*$N$9</f>
        <v>0</v>
      </c>
      <c r="P13" s="129"/>
      <c r="Q13" s="142">
        <f>P13*$P$9</f>
        <v>0</v>
      </c>
      <c r="R13" s="129"/>
      <c r="S13" s="142">
        <f>R13*$R$9</f>
        <v>0</v>
      </c>
      <c r="T13" s="129"/>
      <c r="U13" s="142">
        <f>T13*$T$9</f>
        <v>0</v>
      </c>
      <c r="V13" s="129"/>
      <c r="W13" s="142">
        <f>V13*$V$9</f>
        <v>0</v>
      </c>
      <c r="X13" s="129"/>
      <c r="Y13" s="142">
        <f>X13*$X$9</f>
        <v>0</v>
      </c>
      <c r="Z13" s="129"/>
      <c r="AA13" s="142">
        <f>Z13*$Z$9</f>
        <v>0</v>
      </c>
      <c r="AB13" s="129"/>
      <c r="AC13" s="142">
        <f>AB13*$AB$9</f>
        <v>0</v>
      </c>
    </row>
    <row r="14" spans="2:29" ht="19.5" customHeight="1">
      <c r="B14" s="213"/>
      <c r="C14" s="138">
        <v>2</v>
      </c>
      <c r="D14" s="139" t="s">
        <v>59</v>
      </c>
      <c r="E14" s="140">
        <f>ROUND(SUM(I14,K14,M14,O14,Q14,S14,U14,W14,Y14,AA14,AC14),2)</f>
        <v>0</v>
      </c>
      <c r="H14" s="129"/>
      <c r="I14" s="142">
        <f>H14*$H$9</f>
        <v>0</v>
      </c>
      <c r="J14" s="129"/>
      <c r="K14" s="142">
        <f>J14*$J$9</f>
        <v>0</v>
      </c>
      <c r="L14" s="129"/>
      <c r="M14" s="142">
        <f>L14*$L$9</f>
        <v>0</v>
      </c>
      <c r="N14" s="129"/>
      <c r="O14" s="142">
        <f>N14*$N$9</f>
        <v>0</v>
      </c>
      <c r="P14" s="129"/>
      <c r="Q14" s="142">
        <f>P14*$P$9</f>
        <v>0</v>
      </c>
      <c r="R14" s="129"/>
      <c r="S14" s="142">
        <f>R14*$R$9</f>
        <v>0</v>
      </c>
      <c r="T14" s="129"/>
      <c r="U14" s="142">
        <f>T14*$T$9</f>
        <v>0</v>
      </c>
      <c r="V14" s="129"/>
      <c r="W14" s="142">
        <f>V14*$V$9</f>
        <v>0</v>
      </c>
      <c r="X14" s="129"/>
      <c r="Y14" s="142">
        <f>X14*$X$9</f>
        <v>0</v>
      </c>
      <c r="Z14" s="129"/>
      <c r="AA14" s="142">
        <f>Z14*$Z$9</f>
        <v>0</v>
      </c>
      <c r="AB14" s="129"/>
      <c r="AC14" s="142">
        <f>AB14*$AB$9</f>
        <v>0</v>
      </c>
    </row>
    <row r="15" spans="2:29" ht="19.5" customHeight="1">
      <c r="B15" s="213"/>
      <c r="C15" s="138">
        <v>3</v>
      </c>
      <c r="D15" s="139" t="s">
        <v>60</v>
      </c>
      <c r="E15" s="140">
        <f>ROUND(SUM(I15,K15,M15,O15,Q15,S15,U15,W15,Y15,AA15,AC15),2)</f>
        <v>0</v>
      </c>
      <c r="H15" s="129"/>
      <c r="I15" s="142">
        <f>H15*$H$9</f>
        <v>0</v>
      </c>
      <c r="J15" s="129"/>
      <c r="K15" s="142">
        <f>J15*$J$9</f>
        <v>0</v>
      </c>
      <c r="L15" s="129"/>
      <c r="M15" s="142">
        <f>L15*$L$9</f>
        <v>0</v>
      </c>
      <c r="N15" s="129"/>
      <c r="O15" s="142">
        <f>N15*$N$9</f>
        <v>0</v>
      </c>
      <c r="P15" s="129"/>
      <c r="Q15" s="142">
        <f>P15*$P$9</f>
        <v>0</v>
      </c>
      <c r="R15" s="129"/>
      <c r="S15" s="142">
        <f>R15*$R$9</f>
        <v>0</v>
      </c>
      <c r="T15" s="129"/>
      <c r="U15" s="142">
        <f>T15*$T$9</f>
        <v>0</v>
      </c>
      <c r="V15" s="129"/>
      <c r="W15" s="142">
        <f>V15*$V$9</f>
        <v>0</v>
      </c>
      <c r="X15" s="129"/>
      <c r="Y15" s="142">
        <f>X15*$X$9</f>
        <v>0</v>
      </c>
      <c r="Z15" s="129"/>
      <c r="AA15" s="142">
        <f>Z15*$Z$9</f>
        <v>0</v>
      </c>
      <c r="AB15" s="129"/>
      <c r="AC15" s="142">
        <f>AB15*$AB$9</f>
        <v>0</v>
      </c>
    </row>
    <row r="16" spans="2:29" ht="19.5" customHeight="1">
      <c r="B16" s="213"/>
      <c r="C16" s="138">
        <v>4</v>
      </c>
      <c r="D16" s="143" t="s">
        <v>61</v>
      </c>
      <c r="E16" s="140">
        <f>ROUND(SUM(I16,K16,M16,O16,Q16,S16,U16,W16,Y16,AA16,AC16),2)</f>
        <v>0</v>
      </c>
      <c r="H16" s="129"/>
      <c r="I16" s="142">
        <f>H16*$H$9</f>
        <v>0</v>
      </c>
      <c r="J16" s="129"/>
      <c r="K16" s="142">
        <f>J16*$J$9</f>
        <v>0</v>
      </c>
      <c r="L16" s="129"/>
      <c r="M16" s="142">
        <f>L16*$L$9</f>
        <v>0</v>
      </c>
      <c r="N16" s="129"/>
      <c r="O16" s="142">
        <f>N16*$N$9</f>
        <v>0</v>
      </c>
      <c r="P16" s="129"/>
      <c r="Q16" s="142">
        <f>P16*$P$9</f>
        <v>0</v>
      </c>
      <c r="R16" s="129"/>
      <c r="S16" s="142">
        <f>R16*$R$9</f>
        <v>0</v>
      </c>
      <c r="T16" s="129"/>
      <c r="U16" s="142">
        <f>T16*$T$9</f>
        <v>0</v>
      </c>
      <c r="V16" s="129"/>
      <c r="W16" s="142">
        <f>V16*$V$9</f>
        <v>0</v>
      </c>
      <c r="X16" s="129"/>
      <c r="Y16" s="142">
        <f>X16*$X$9</f>
        <v>0</v>
      </c>
      <c r="Z16" s="129"/>
      <c r="AA16" s="142">
        <f>Z16*$Z$9</f>
        <v>0</v>
      </c>
      <c r="AB16" s="129"/>
      <c r="AC16" s="142">
        <f>AB16*$AB$9</f>
        <v>0</v>
      </c>
    </row>
    <row r="17" spans="2:29" ht="19.5" customHeight="1">
      <c r="B17" s="213"/>
      <c r="C17" s="214" t="s">
        <v>114</v>
      </c>
      <c r="D17" s="214"/>
      <c r="E17" s="144">
        <f>SUM(E13:E16)</f>
        <v>0</v>
      </c>
    </row>
    <row r="18" spans="2:29" ht="15" customHeight="1">
      <c r="B18" s="145"/>
      <c r="C18" s="146"/>
      <c r="D18" s="147"/>
      <c r="E18" s="148"/>
    </row>
    <row r="19" spans="2:29" ht="27.75" customHeight="1">
      <c r="B19" s="215" t="s">
        <v>115</v>
      </c>
      <c r="C19" s="149">
        <v>5</v>
      </c>
      <c r="D19" s="150" t="s">
        <v>62</v>
      </c>
      <c r="E19" s="140">
        <f t="shared" ref="E19:E25" si="0">ROUND(SUM(I19,K19,M19,O19,Q19,S19,U19,W19,Y19,AA19,AC19),2)</f>
        <v>0</v>
      </c>
      <c r="G19" s="141"/>
      <c r="H19" s="129"/>
      <c r="I19" s="142">
        <f t="shared" ref="I19:I25" si="1">H19*$H$9</f>
        <v>0</v>
      </c>
      <c r="J19" s="129"/>
      <c r="K19" s="142">
        <f t="shared" ref="K19:K25" si="2">J19*$J$9</f>
        <v>0</v>
      </c>
      <c r="L19" s="129"/>
      <c r="M19" s="142">
        <f t="shared" ref="M19:M25" si="3">L19*$L$9</f>
        <v>0</v>
      </c>
      <c r="N19" s="129"/>
      <c r="O19" s="142">
        <f t="shared" ref="O19:O25" si="4">N19*$N$9</f>
        <v>0</v>
      </c>
      <c r="P19" s="129"/>
      <c r="Q19" s="142">
        <f t="shared" ref="Q19:Q25" si="5">P19*$P$9</f>
        <v>0</v>
      </c>
      <c r="R19" s="129"/>
      <c r="S19" s="142">
        <f t="shared" ref="S19:S25" si="6">R19*$R$9</f>
        <v>0</v>
      </c>
      <c r="T19" s="129"/>
      <c r="U19" s="142">
        <f t="shared" ref="U19:U25" si="7">T19*$T$9</f>
        <v>0</v>
      </c>
      <c r="V19" s="129"/>
      <c r="W19" s="142">
        <f t="shared" ref="W19:W25" si="8">V19*$V$9</f>
        <v>0</v>
      </c>
      <c r="X19" s="129"/>
      <c r="Y19" s="142">
        <f t="shared" ref="Y19:Y25" si="9">X19*$X$9</f>
        <v>0</v>
      </c>
      <c r="Z19" s="129"/>
      <c r="AA19" s="142">
        <f t="shared" ref="AA19:AA25" si="10">Z19*$Z$9</f>
        <v>0</v>
      </c>
      <c r="AB19" s="129"/>
      <c r="AC19" s="142">
        <f t="shared" ref="AC19:AC25" si="11">AB19*$AB$9</f>
        <v>0</v>
      </c>
    </row>
    <row r="20" spans="2:29" ht="29.25" customHeight="1">
      <c r="B20" s="215"/>
      <c r="C20" s="149">
        <v>6</v>
      </c>
      <c r="D20" s="150" t="s">
        <v>116</v>
      </c>
      <c r="E20" s="140">
        <f t="shared" si="0"/>
        <v>0</v>
      </c>
      <c r="H20" s="129"/>
      <c r="I20" s="142">
        <f t="shared" si="1"/>
        <v>0</v>
      </c>
      <c r="J20" s="129"/>
      <c r="K20" s="142">
        <f t="shared" si="2"/>
        <v>0</v>
      </c>
      <c r="L20" s="129"/>
      <c r="M20" s="142">
        <f t="shared" si="3"/>
        <v>0</v>
      </c>
      <c r="N20" s="129"/>
      <c r="O20" s="142">
        <f t="shared" si="4"/>
        <v>0</v>
      </c>
      <c r="P20" s="129"/>
      <c r="Q20" s="142">
        <f t="shared" si="5"/>
        <v>0</v>
      </c>
      <c r="R20" s="129"/>
      <c r="S20" s="142">
        <f t="shared" si="6"/>
        <v>0</v>
      </c>
      <c r="T20" s="129"/>
      <c r="U20" s="142">
        <f t="shared" si="7"/>
        <v>0</v>
      </c>
      <c r="V20" s="129"/>
      <c r="W20" s="142">
        <f t="shared" si="8"/>
        <v>0</v>
      </c>
      <c r="X20" s="129"/>
      <c r="Y20" s="142">
        <f t="shared" si="9"/>
        <v>0</v>
      </c>
      <c r="Z20" s="129"/>
      <c r="AA20" s="142">
        <f t="shared" si="10"/>
        <v>0</v>
      </c>
      <c r="AB20" s="129"/>
      <c r="AC20" s="142">
        <f t="shared" si="11"/>
        <v>0</v>
      </c>
    </row>
    <row r="21" spans="2:29" ht="26.25" customHeight="1">
      <c r="B21" s="215"/>
      <c r="C21" s="149">
        <v>7</v>
      </c>
      <c r="D21" s="150" t="s">
        <v>117</v>
      </c>
      <c r="E21" s="140">
        <f t="shared" si="0"/>
        <v>0</v>
      </c>
      <c r="H21" s="129"/>
      <c r="I21" s="142">
        <f t="shared" si="1"/>
        <v>0</v>
      </c>
      <c r="J21" s="129"/>
      <c r="K21" s="142">
        <f t="shared" si="2"/>
        <v>0</v>
      </c>
      <c r="L21" s="129"/>
      <c r="M21" s="142">
        <f t="shared" si="3"/>
        <v>0</v>
      </c>
      <c r="N21" s="129"/>
      <c r="O21" s="142">
        <f t="shared" si="4"/>
        <v>0</v>
      </c>
      <c r="P21" s="129"/>
      <c r="Q21" s="142">
        <f t="shared" si="5"/>
        <v>0</v>
      </c>
      <c r="R21" s="129"/>
      <c r="S21" s="142">
        <f t="shared" si="6"/>
        <v>0</v>
      </c>
      <c r="T21" s="129"/>
      <c r="U21" s="142">
        <f t="shared" si="7"/>
        <v>0</v>
      </c>
      <c r="V21" s="129"/>
      <c r="W21" s="142">
        <f t="shared" si="8"/>
        <v>0</v>
      </c>
      <c r="X21" s="129"/>
      <c r="Y21" s="142">
        <f t="shared" si="9"/>
        <v>0</v>
      </c>
      <c r="Z21" s="129"/>
      <c r="AA21" s="142">
        <f t="shared" si="10"/>
        <v>0</v>
      </c>
      <c r="AB21" s="129"/>
      <c r="AC21" s="142">
        <f t="shared" si="11"/>
        <v>0</v>
      </c>
    </row>
    <row r="22" spans="2:29" ht="39.75" customHeight="1">
      <c r="B22" s="215"/>
      <c r="C22" s="149">
        <v>8</v>
      </c>
      <c r="D22" s="150" t="s">
        <v>118</v>
      </c>
      <c r="E22" s="140">
        <f t="shared" si="0"/>
        <v>0</v>
      </c>
      <c r="H22" s="129"/>
      <c r="I22" s="142">
        <f t="shared" si="1"/>
        <v>0</v>
      </c>
      <c r="J22" s="129"/>
      <c r="K22" s="142">
        <f t="shared" si="2"/>
        <v>0</v>
      </c>
      <c r="L22" s="129"/>
      <c r="M22" s="142">
        <f t="shared" si="3"/>
        <v>0</v>
      </c>
      <c r="N22" s="129"/>
      <c r="O22" s="142">
        <f t="shared" si="4"/>
        <v>0</v>
      </c>
      <c r="P22" s="129"/>
      <c r="Q22" s="142">
        <f t="shared" si="5"/>
        <v>0</v>
      </c>
      <c r="R22" s="129"/>
      <c r="S22" s="142">
        <f t="shared" si="6"/>
        <v>0</v>
      </c>
      <c r="T22" s="129"/>
      <c r="U22" s="142">
        <f t="shared" si="7"/>
        <v>0</v>
      </c>
      <c r="V22" s="129"/>
      <c r="W22" s="142">
        <f t="shared" si="8"/>
        <v>0</v>
      </c>
      <c r="X22" s="129"/>
      <c r="Y22" s="142">
        <f t="shared" si="9"/>
        <v>0</v>
      </c>
      <c r="Z22" s="129"/>
      <c r="AA22" s="142">
        <f t="shared" si="10"/>
        <v>0</v>
      </c>
      <c r="AB22" s="129"/>
      <c r="AC22" s="142">
        <f t="shared" si="11"/>
        <v>0</v>
      </c>
    </row>
    <row r="23" spans="2:29" ht="24.75" customHeight="1">
      <c r="B23" s="215"/>
      <c r="C23" s="149">
        <v>9</v>
      </c>
      <c r="D23" s="150" t="s">
        <v>119</v>
      </c>
      <c r="E23" s="140">
        <f t="shared" si="0"/>
        <v>0</v>
      </c>
      <c r="H23" s="129"/>
      <c r="I23" s="142">
        <f t="shared" si="1"/>
        <v>0</v>
      </c>
      <c r="J23" s="129"/>
      <c r="K23" s="142">
        <f t="shared" si="2"/>
        <v>0</v>
      </c>
      <c r="L23" s="129"/>
      <c r="M23" s="142">
        <f t="shared" si="3"/>
        <v>0</v>
      </c>
      <c r="N23" s="129"/>
      <c r="O23" s="142">
        <f t="shared" si="4"/>
        <v>0</v>
      </c>
      <c r="P23" s="129"/>
      <c r="Q23" s="142">
        <f t="shared" si="5"/>
        <v>0</v>
      </c>
      <c r="R23" s="129"/>
      <c r="S23" s="142">
        <f t="shared" si="6"/>
        <v>0</v>
      </c>
      <c r="T23" s="129"/>
      <c r="U23" s="142">
        <f t="shared" si="7"/>
        <v>0</v>
      </c>
      <c r="V23" s="129"/>
      <c r="W23" s="142">
        <f t="shared" si="8"/>
        <v>0</v>
      </c>
      <c r="X23" s="129"/>
      <c r="Y23" s="142">
        <f t="shared" si="9"/>
        <v>0</v>
      </c>
      <c r="Z23" s="129"/>
      <c r="AA23" s="142">
        <f t="shared" si="10"/>
        <v>0</v>
      </c>
      <c r="AB23" s="129"/>
      <c r="AC23" s="142">
        <f t="shared" si="11"/>
        <v>0</v>
      </c>
    </row>
    <row r="24" spans="2:29" ht="31.5" customHeight="1">
      <c r="B24" s="215"/>
      <c r="C24" s="149">
        <v>10</v>
      </c>
      <c r="D24" s="150" t="s">
        <v>120</v>
      </c>
      <c r="E24" s="140">
        <f t="shared" si="0"/>
        <v>0</v>
      </c>
      <c r="H24" s="129"/>
      <c r="I24" s="142">
        <f t="shared" si="1"/>
        <v>0</v>
      </c>
      <c r="J24" s="129"/>
      <c r="K24" s="142">
        <f t="shared" si="2"/>
        <v>0</v>
      </c>
      <c r="L24" s="129"/>
      <c r="M24" s="142">
        <f t="shared" si="3"/>
        <v>0</v>
      </c>
      <c r="N24" s="129"/>
      <c r="O24" s="142">
        <f t="shared" si="4"/>
        <v>0</v>
      </c>
      <c r="P24" s="129"/>
      <c r="Q24" s="142">
        <f t="shared" si="5"/>
        <v>0</v>
      </c>
      <c r="R24" s="129"/>
      <c r="S24" s="142">
        <f t="shared" si="6"/>
        <v>0</v>
      </c>
      <c r="T24" s="129"/>
      <c r="U24" s="142">
        <f t="shared" si="7"/>
        <v>0</v>
      </c>
      <c r="V24" s="129"/>
      <c r="W24" s="142">
        <f t="shared" si="8"/>
        <v>0</v>
      </c>
      <c r="X24" s="129"/>
      <c r="Y24" s="142">
        <f t="shared" si="9"/>
        <v>0</v>
      </c>
      <c r="Z24" s="129"/>
      <c r="AA24" s="142">
        <f t="shared" si="10"/>
        <v>0</v>
      </c>
      <c r="AB24" s="129"/>
      <c r="AC24" s="142">
        <f t="shared" si="11"/>
        <v>0</v>
      </c>
    </row>
    <row r="25" spans="2:29" ht="31.5">
      <c r="B25" s="215"/>
      <c r="C25" s="149">
        <v>11</v>
      </c>
      <c r="D25" s="150" t="s">
        <v>121</v>
      </c>
      <c r="E25" s="140">
        <f t="shared" si="0"/>
        <v>0</v>
      </c>
      <c r="H25" s="129"/>
      <c r="I25" s="142">
        <f t="shared" si="1"/>
        <v>0</v>
      </c>
      <c r="J25" s="129"/>
      <c r="K25" s="142">
        <f t="shared" si="2"/>
        <v>0</v>
      </c>
      <c r="L25" s="129"/>
      <c r="M25" s="142">
        <f t="shared" si="3"/>
        <v>0</v>
      </c>
      <c r="N25" s="129"/>
      <c r="O25" s="142">
        <f t="shared" si="4"/>
        <v>0</v>
      </c>
      <c r="P25" s="129"/>
      <c r="Q25" s="142">
        <f t="shared" si="5"/>
        <v>0</v>
      </c>
      <c r="R25" s="129"/>
      <c r="S25" s="142">
        <f t="shared" si="6"/>
        <v>0</v>
      </c>
      <c r="T25" s="129"/>
      <c r="U25" s="142">
        <f t="shared" si="7"/>
        <v>0</v>
      </c>
      <c r="V25" s="129"/>
      <c r="W25" s="142">
        <f t="shared" si="8"/>
        <v>0</v>
      </c>
      <c r="X25" s="129"/>
      <c r="Y25" s="142">
        <f t="shared" si="9"/>
        <v>0</v>
      </c>
      <c r="Z25" s="129"/>
      <c r="AA25" s="142">
        <f t="shared" si="10"/>
        <v>0</v>
      </c>
      <c r="AB25" s="129"/>
      <c r="AC25" s="142">
        <f t="shared" si="11"/>
        <v>0</v>
      </c>
    </row>
    <row r="26" spans="2:29" s="151" customFormat="1" ht="19.5" customHeight="1">
      <c r="B26" s="215"/>
      <c r="C26" s="214" t="s">
        <v>122</v>
      </c>
      <c r="D26" s="214"/>
      <c r="E26" s="152">
        <f>SUM(E19:E25)</f>
        <v>0</v>
      </c>
    </row>
    <row r="27" spans="2:29" ht="15" customHeight="1">
      <c r="D27" s="136"/>
      <c r="E27" s="137"/>
    </row>
    <row r="28" spans="2:29" s="153" customFormat="1" ht="19.5" customHeight="1">
      <c r="B28" s="216" t="s">
        <v>123</v>
      </c>
      <c r="C28" s="216"/>
      <c r="D28" s="216"/>
      <c r="E28" s="154">
        <f>+E17+E26</f>
        <v>0</v>
      </c>
    </row>
    <row r="29" spans="2:29" s="153" customFormat="1" ht="19.5" customHeight="1">
      <c r="B29" s="155"/>
      <c r="C29" s="156"/>
      <c r="D29" s="157" t="s">
        <v>124</v>
      </c>
      <c r="E29" s="158">
        <f>E28*0.2</f>
        <v>0</v>
      </c>
    </row>
    <row r="30" spans="2:29" s="153" customFormat="1" ht="19.5" customHeight="1">
      <c r="B30" s="155"/>
      <c r="C30" s="156"/>
      <c r="D30" s="157" t="s">
        <v>125</v>
      </c>
      <c r="E30" s="158">
        <f>SUM(E28:E29)</f>
        <v>0</v>
      </c>
    </row>
  </sheetData>
  <mergeCells count="41">
    <mergeCell ref="B13:B17"/>
    <mergeCell ref="C17:D17"/>
    <mergeCell ref="B19:B26"/>
    <mergeCell ref="C26:D26"/>
    <mergeCell ref="B28:D28"/>
    <mergeCell ref="AC9:AC11"/>
    <mergeCell ref="H10:H11"/>
    <mergeCell ref="J10:J11"/>
    <mergeCell ref="L10:L11"/>
    <mergeCell ref="N10:N11"/>
    <mergeCell ref="P10:P11"/>
    <mergeCell ref="R10:R11"/>
    <mergeCell ref="T10:T11"/>
    <mergeCell ref="V10:V11"/>
    <mergeCell ref="X10:X11"/>
    <mergeCell ref="Z10:Z11"/>
    <mergeCell ref="AB10:AB11"/>
    <mergeCell ref="S9:S11"/>
    <mergeCell ref="U9:U11"/>
    <mergeCell ref="W9:W11"/>
    <mergeCell ref="Y9:Y11"/>
    <mergeCell ref="AA9:AA11"/>
    <mergeCell ref="I9:I11"/>
    <mergeCell ref="K9:K11"/>
    <mergeCell ref="M9:M11"/>
    <mergeCell ref="O9:O11"/>
    <mergeCell ref="Q9:Q11"/>
    <mergeCell ref="B2:E2"/>
    <mergeCell ref="B4:E4"/>
    <mergeCell ref="H6:AC7"/>
    <mergeCell ref="H8:I8"/>
    <mergeCell ref="J8:K8"/>
    <mergeCell ref="L8:M8"/>
    <mergeCell ref="N8:O8"/>
    <mergeCell ref="P8:Q8"/>
    <mergeCell ref="R8:S8"/>
    <mergeCell ref="T8:U8"/>
    <mergeCell ref="V8:W8"/>
    <mergeCell ref="X8:Y8"/>
    <mergeCell ref="Z8:AA8"/>
    <mergeCell ref="AB8:AC8"/>
  </mergeCells>
  <pageMargins left="0.23611111111111099" right="0.23611111111111099" top="0.74791666666666701" bottom="0.74791666666666701" header="0.511811023622047" footer="0.31527777777777799"/>
  <pageSetup paperSize="9" scale="61" orientation="portrait" horizontalDpi="300" verticalDpi="300"/>
  <headerFooter>
    <oddFooter>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24"/>
  <sheetViews>
    <sheetView zoomScaleNormal="100" workbookViewId="0"/>
  </sheetViews>
  <sheetFormatPr baseColWidth="10" defaultColWidth="10.85546875" defaultRowHeight="12.75"/>
  <cols>
    <col min="1" max="6" width="10.5703125" customWidth="1"/>
    <col min="7" max="8" width="10.5703125" hidden="1" customWidth="1"/>
    <col min="9" max="12" width="10.5703125" customWidth="1"/>
    <col min="1024" max="1024" width="10" customWidth="1"/>
  </cols>
  <sheetData>
    <row r="2" spans="1:12" ht="21" customHeight="1">
      <c r="A2" s="14" t="s">
        <v>126</v>
      </c>
      <c r="B2" s="14"/>
      <c r="C2" s="14"/>
      <c r="D2" s="14"/>
      <c r="E2" s="14"/>
      <c r="F2" s="14"/>
      <c r="G2" s="14"/>
      <c r="H2" s="14"/>
      <c r="I2" s="159"/>
      <c r="K2" s="25"/>
      <c r="L2" s="25"/>
    </row>
    <row r="3" spans="1:12">
      <c r="B3" s="26"/>
      <c r="C3" s="26"/>
    </row>
    <row r="4" spans="1:12" ht="15">
      <c r="A4" s="160" t="s">
        <v>127</v>
      </c>
      <c r="B4" s="161"/>
      <c r="C4" s="161"/>
      <c r="D4" s="160"/>
      <c r="E4" s="160"/>
      <c r="F4" s="162"/>
      <c r="G4" s="160"/>
      <c r="H4" s="160"/>
      <c r="I4" s="160"/>
      <c r="J4" s="163"/>
      <c r="K4" s="163"/>
      <c r="L4" s="163"/>
    </row>
    <row r="5" spans="1:12" ht="14.25">
      <c r="A5" s="164" t="s">
        <v>128</v>
      </c>
      <c r="B5" s="161"/>
      <c r="C5" s="161"/>
      <c r="D5" s="161"/>
      <c r="E5" s="161"/>
      <c r="F5" s="161"/>
      <c r="G5" s="161"/>
      <c r="H5" s="161"/>
      <c r="I5" s="161"/>
    </row>
    <row r="6" spans="1:12" ht="14.25">
      <c r="A6" s="164" t="s">
        <v>51</v>
      </c>
      <c r="B6" s="161"/>
      <c r="C6" s="161"/>
      <c r="D6" s="161"/>
      <c r="E6" s="165"/>
      <c r="F6" s="161"/>
      <c r="G6" s="161"/>
      <c r="H6" s="161"/>
      <c r="I6" s="161"/>
    </row>
    <row r="7" spans="1:12" ht="12.75" customHeight="1">
      <c r="A7" s="217" t="s">
        <v>129</v>
      </c>
      <c r="B7" s="217"/>
      <c r="C7" s="217"/>
      <c r="D7" s="217"/>
      <c r="E7" s="217"/>
      <c r="F7" s="217"/>
      <c r="G7" s="217"/>
      <c r="H7" s="217"/>
      <c r="I7" s="161"/>
    </row>
    <row r="8" spans="1:12">
      <c r="B8" s="35"/>
      <c r="C8" s="35"/>
    </row>
    <row r="9" spans="1:12" ht="21" customHeight="1">
      <c r="A9" s="166" t="s">
        <v>130</v>
      </c>
      <c r="B9" s="124" t="s">
        <v>131</v>
      </c>
      <c r="C9" s="124" t="s">
        <v>132</v>
      </c>
      <c r="D9" s="167" t="s">
        <v>78</v>
      </c>
      <c r="E9" s="124" t="s">
        <v>133</v>
      </c>
      <c r="F9" s="124" t="s">
        <v>42</v>
      </c>
      <c r="G9" s="168" t="s">
        <v>134</v>
      </c>
      <c r="H9" s="168" t="s">
        <v>135</v>
      </c>
    </row>
    <row r="10" spans="1:12" ht="25.5">
      <c r="A10" s="169" t="s">
        <v>96</v>
      </c>
      <c r="B10" s="170">
        <v>750</v>
      </c>
      <c r="C10" s="171">
        <v>950</v>
      </c>
      <c r="D10" s="168">
        <v>30</v>
      </c>
      <c r="E10" s="170">
        <f t="shared" ref="E10:E22" si="0">D10*B10</f>
        <v>22500</v>
      </c>
      <c r="F10" s="171">
        <f t="shared" ref="F10:F22" si="1">C10*D10</f>
        <v>28500</v>
      </c>
      <c r="G10" s="168">
        <f t="shared" ref="G10:G24" si="2">E10*0.2</f>
        <v>4500</v>
      </c>
      <c r="H10" s="168">
        <f t="shared" ref="H10:H24" si="3">E10*1.2</f>
        <v>27000</v>
      </c>
      <c r="I10" t="s">
        <v>136</v>
      </c>
    </row>
    <row r="11" spans="1:12" ht="38.25">
      <c r="A11" s="169" t="s">
        <v>97</v>
      </c>
      <c r="B11" s="170">
        <v>650</v>
      </c>
      <c r="C11" s="172">
        <v>850</v>
      </c>
      <c r="D11" s="168">
        <v>15</v>
      </c>
      <c r="E11" s="170">
        <f t="shared" si="0"/>
        <v>9750</v>
      </c>
      <c r="F11" s="172">
        <f t="shared" si="1"/>
        <v>12750</v>
      </c>
      <c r="G11" s="168">
        <f t="shared" si="2"/>
        <v>1950</v>
      </c>
      <c r="H11" s="168">
        <f t="shared" si="3"/>
        <v>11700</v>
      </c>
    </row>
    <row r="12" spans="1:12" ht="25.5">
      <c r="A12" s="169" t="s">
        <v>98</v>
      </c>
      <c r="B12" s="170">
        <v>600</v>
      </c>
      <c r="C12" s="173">
        <v>680</v>
      </c>
      <c r="D12" s="168">
        <v>30</v>
      </c>
      <c r="E12" s="170">
        <f t="shared" si="0"/>
        <v>18000</v>
      </c>
      <c r="F12" s="173">
        <f t="shared" si="1"/>
        <v>20400</v>
      </c>
      <c r="G12" s="168">
        <f t="shared" si="2"/>
        <v>3600</v>
      </c>
      <c r="H12" s="168">
        <f t="shared" si="3"/>
        <v>21600</v>
      </c>
    </row>
    <row r="13" spans="1:12" ht="25.5">
      <c r="A13" s="169" t="s">
        <v>99</v>
      </c>
      <c r="B13" s="170">
        <v>500</v>
      </c>
      <c r="C13" s="174">
        <v>625</v>
      </c>
      <c r="D13" s="168">
        <v>30</v>
      </c>
      <c r="E13" s="170">
        <f t="shared" si="0"/>
        <v>15000</v>
      </c>
      <c r="F13" s="174">
        <f t="shared" si="1"/>
        <v>18750</v>
      </c>
      <c r="G13" s="168">
        <f t="shared" si="2"/>
        <v>3000</v>
      </c>
      <c r="H13" s="168">
        <f t="shared" si="3"/>
        <v>18000</v>
      </c>
    </row>
    <row r="14" spans="1:12">
      <c r="A14" s="169" t="s">
        <v>100</v>
      </c>
      <c r="B14" s="170">
        <v>750</v>
      </c>
      <c r="C14" s="174">
        <v>1000</v>
      </c>
      <c r="D14" s="168">
        <v>10</v>
      </c>
      <c r="E14" s="170">
        <f t="shared" si="0"/>
        <v>7500</v>
      </c>
      <c r="F14" s="174">
        <f t="shared" si="1"/>
        <v>10000</v>
      </c>
      <c r="G14" s="168">
        <f t="shared" si="2"/>
        <v>1500</v>
      </c>
      <c r="H14" s="168">
        <f t="shared" si="3"/>
        <v>9000</v>
      </c>
    </row>
    <row r="15" spans="1:12">
      <c r="A15" s="169" t="s">
        <v>101</v>
      </c>
      <c r="B15" s="170">
        <v>300</v>
      </c>
      <c r="C15" s="174">
        <v>350</v>
      </c>
      <c r="D15" s="168">
        <v>30</v>
      </c>
      <c r="E15" s="170">
        <f t="shared" si="0"/>
        <v>9000</v>
      </c>
      <c r="F15" s="174">
        <f t="shared" si="1"/>
        <v>10500</v>
      </c>
      <c r="G15" s="168">
        <f t="shared" si="2"/>
        <v>1800</v>
      </c>
      <c r="H15" s="168">
        <f t="shared" si="3"/>
        <v>10800</v>
      </c>
    </row>
    <row r="16" spans="1:12" ht="25.5">
      <c r="A16" s="169" t="s">
        <v>102</v>
      </c>
      <c r="B16" s="170">
        <v>600</v>
      </c>
      <c r="C16" s="174">
        <v>650</v>
      </c>
      <c r="D16" s="168">
        <v>15</v>
      </c>
      <c r="E16" s="170">
        <f t="shared" si="0"/>
        <v>9000</v>
      </c>
      <c r="F16" s="174">
        <f t="shared" si="1"/>
        <v>9750</v>
      </c>
      <c r="G16" s="168">
        <f t="shared" si="2"/>
        <v>1800</v>
      </c>
      <c r="H16" s="168">
        <f t="shared" si="3"/>
        <v>10800</v>
      </c>
    </row>
    <row r="17" spans="1:9">
      <c r="A17" s="169" t="s">
        <v>103</v>
      </c>
      <c r="B17" s="170">
        <v>500</v>
      </c>
      <c r="C17" s="174">
        <v>500</v>
      </c>
      <c r="D17" s="168">
        <v>15</v>
      </c>
      <c r="E17" s="170">
        <f t="shared" si="0"/>
        <v>7500</v>
      </c>
      <c r="F17" s="174">
        <f t="shared" si="1"/>
        <v>7500</v>
      </c>
      <c r="G17" s="168">
        <f t="shared" si="2"/>
        <v>1500</v>
      </c>
      <c r="H17" s="168">
        <f t="shared" si="3"/>
        <v>9000</v>
      </c>
    </row>
    <row r="18" spans="1:9" ht="25.5">
      <c r="A18" s="169" t="s">
        <v>105</v>
      </c>
      <c r="B18" s="170">
        <v>600</v>
      </c>
      <c r="C18" s="174">
        <v>650</v>
      </c>
      <c r="D18" s="168">
        <v>5</v>
      </c>
      <c r="E18" s="170">
        <f t="shared" si="0"/>
        <v>3000</v>
      </c>
      <c r="F18" s="174">
        <f t="shared" si="1"/>
        <v>3250</v>
      </c>
      <c r="G18" s="168">
        <f t="shared" si="2"/>
        <v>600</v>
      </c>
      <c r="H18" s="168">
        <f t="shared" si="3"/>
        <v>3600</v>
      </c>
    </row>
    <row r="19" spans="1:9">
      <c r="A19" s="169" t="s">
        <v>137</v>
      </c>
      <c r="B19" s="170">
        <v>600</v>
      </c>
      <c r="C19" s="174">
        <v>750</v>
      </c>
      <c r="D19" s="168">
        <v>5</v>
      </c>
      <c r="E19" s="170">
        <f t="shared" si="0"/>
        <v>3000</v>
      </c>
      <c r="F19" s="174">
        <f t="shared" si="1"/>
        <v>3750</v>
      </c>
      <c r="G19" s="168">
        <f t="shared" si="2"/>
        <v>600</v>
      </c>
      <c r="H19" s="168">
        <f t="shared" si="3"/>
        <v>3600</v>
      </c>
      <c r="I19" t="s">
        <v>136</v>
      </c>
    </row>
    <row r="20" spans="1:9">
      <c r="A20" s="169" t="s">
        <v>104</v>
      </c>
      <c r="B20" s="170">
        <v>600</v>
      </c>
      <c r="C20" s="174">
        <v>900</v>
      </c>
      <c r="D20" s="168">
        <v>5</v>
      </c>
      <c r="E20" s="170">
        <f t="shared" si="0"/>
        <v>3000</v>
      </c>
      <c r="F20" s="174">
        <f t="shared" si="1"/>
        <v>4500</v>
      </c>
      <c r="G20" s="168">
        <f t="shared" si="2"/>
        <v>600</v>
      </c>
      <c r="H20" s="168">
        <f t="shared" si="3"/>
        <v>3600</v>
      </c>
    </row>
    <row r="21" spans="1:9">
      <c r="A21" s="169" t="s">
        <v>138</v>
      </c>
      <c r="B21" s="170">
        <v>300</v>
      </c>
      <c r="C21" s="174">
        <v>1000</v>
      </c>
      <c r="D21" s="168">
        <v>5</v>
      </c>
      <c r="E21" s="170">
        <f t="shared" si="0"/>
        <v>1500</v>
      </c>
      <c r="F21" s="174">
        <f t="shared" si="1"/>
        <v>5000</v>
      </c>
      <c r="G21" s="168">
        <f t="shared" si="2"/>
        <v>300</v>
      </c>
      <c r="H21" s="168">
        <f t="shared" si="3"/>
        <v>1800</v>
      </c>
      <c r="I21" t="s">
        <v>139</v>
      </c>
    </row>
    <row r="22" spans="1:9">
      <c r="A22" s="169" t="s">
        <v>140</v>
      </c>
      <c r="B22" s="170">
        <v>570</v>
      </c>
      <c r="C22" s="174">
        <v>800</v>
      </c>
      <c r="D22" s="168">
        <v>5</v>
      </c>
      <c r="E22" s="175">
        <f t="shared" si="0"/>
        <v>2850</v>
      </c>
      <c r="F22" s="176">
        <f t="shared" si="1"/>
        <v>4000</v>
      </c>
      <c r="G22" s="168">
        <f t="shared" si="2"/>
        <v>570</v>
      </c>
      <c r="H22" s="168">
        <f t="shared" si="3"/>
        <v>3420</v>
      </c>
    </row>
    <row r="23" spans="1:9">
      <c r="A23" s="177" t="s">
        <v>141</v>
      </c>
      <c r="D23">
        <f>SUM(D10:D22)</f>
        <v>200</v>
      </c>
      <c r="E23" s="178">
        <f>SUM(E10:E22)</f>
        <v>111600</v>
      </c>
      <c r="F23" s="179">
        <f>SUM(F10:F22)</f>
        <v>138650</v>
      </c>
      <c r="G23" s="180">
        <f t="shared" si="2"/>
        <v>22320</v>
      </c>
      <c r="H23" s="181">
        <f t="shared" si="3"/>
        <v>133920</v>
      </c>
      <c r="I23" s="182">
        <f>(F23-E23)/E23</f>
        <v>0.24238351254480286</v>
      </c>
    </row>
    <row r="24" spans="1:9" ht="26.25" customHeight="1">
      <c r="A24" s="218" t="s">
        <v>142</v>
      </c>
      <c r="B24" s="218"/>
      <c r="E24" s="183">
        <f>E23/D23</f>
        <v>558</v>
      </c>
      <c r="F24" s="179">
        <f>F23/D23</f>
        <v>693.25</v>
      </c>
      <c r="G24" s="180">
        <f t="shared" si="2"/>
        <v>111.60000000000001</v>
      </c>
      <c r="H24" s="181">
        <f t="shared" si="3"/>
        <v>669.6</v>
      </c>
      <c r="I24" s="182">
        <f>(F24-E24)/E24</f>
        <v>0.24238351254480286</v>
      </c>
    </row>
  </sheetData>
  <mergeCells count="3">
    <mergeCell ref="A2:H2"/>
    <mergeCell ref="A7:H7"/>
    <mergeCell ref="A24:B24"/>
  </mergeCells>
  <pageMargins left="0" right="0" top="0.39374999999999999" bottom="0.39374999999999999" header="0" footer="0"/>
  <pageSetup paperSize="9" pageOrder="overThenDown" orientation="portrait" horizontalDpi="300" verticalDpi="300"/>
  <headerFooter>
    <oddHeader>&amp;CAnnexe au RC - décomposition des prix du scénario fictif</oddHeader>
    <oddFooter>&amp;CScénario fictif d'AMOE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6"/>
  <sheetViews>
    <sheetView zoomScaleNormal="100" workbookViewId="0"/>
  </sheetViews>
  <sheetFormatPr baseColWidth="10" defaultColWidth="10.85546875" defaultRowHeight="12.75"/>
  <cols>
    <col min="2" max="2" width="19" customWidth="1"/>
    <col min="3" max="3" width="21" customWidth="1"/>
    <col min="4" max="4" width="17.85546875" customWidth="1"/>
    <col min="5" max="5" width="14.140625" customWidth="1"/>
    <col min="1024" max="1024" width="10" customWidth="1"/>
  </cols>
  <sheetData>
    <row r="1" spans="1:6">
      <c r="A1" t="s">
        <v>143</v>
      </c>
    </row>
    <row r="4" spans="1:6" s="184" customFormat="1" ht="38.25">
      <c r="B4" s="185" t="s">
        <v>144</v>
      </c>
      <c r="C4" s="186" t="s">
        <v>145</v>
      </c>
      <c r="D4" s="185" t="s">
        <v>146</v>
      </c>
      <c r="E4" s="186" t="s">
        <v>147</v>
      </c>
      <c r="F4" s="187" t="s">
        <v>148</v>
      </c>
    </row>
    <row r="5" spans="1:6">
      <c r="A5" s="188" t="s">
        <v>40</v>
      </c>
      <c r="B5" s="189">
        <f>Scénario_fictif_de_MOE!CQ21</f>
        <v>947468.93332700001</v>
      </c>
      <c r="C5" s="189">
        <f>'Scénario_fictif_d''assistance_à_'!E23</f>
        <v>111600</v>
      </c>
      <c r="D5" s="170">
        <f>B5+C5</f>
        <v>1059068.9333270001</v>
      </c>
      <c r="E5" s="170">
        <f>20*(1-(D5-D5)/D5)</f>
        <v>20</v>
      </c>
      <c r="F5" s="190">
        <f>E5</f>
        <v>20</v>
      </c>
    </row>
    <row r="6" spans="1:6">
      <c r="A6" s="188" t="s">
        <v>42</v>
      </c>
      <c r="B6" s="170">
        <f>Scénario_fictif_de_MOE!CR21</f>
        <v>1146320</v>
      </c>
      <c r="C6" s="170">
        <f>'Scénario_fictif_d''assistance_à_'!F23</f>
        <v>138650</v>
      </c>
      <c r="D6" s="170">
        <f>B6+C6</f>
        <v>1284970</v>
      </c>
      <c r="E6" s="170">
        <f>20*(1-(D6-D5)/D5)</f>
        <v>15.733968591386294</v>
      </c>
      <c r="F6" s="190">
        <f>E6</f>
        <v>15.733968591386294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99"/>
  <sheetViews>
    <sheetView zoomScaleNormal="100" workbookViewId="0"/>
  </sheetViews>
  <sheetFormatPr baseColWidth="10" defaultColWidth="10.28515625" defaultRowHeight="12.75"/>
  <cols>
    <col min="1" max="1" width="2.85546875" customWidth="1"/>
    <col min="2" max="2" width="19.5703125" customWidth="1"/>
    <col min="3" max="3" width="37.7109375" customWidth="1"/>
    <col min="4" max="4" width="23.42578125" customWidth="1"/>
    <col min="5" max="5" width="28" customWidth="1"/>
    <col min="6" max="6" width="23.7109375" customWidth="1"/>
    <col min="7" max="7" width="48.42578125" customWidth="1"/>
    <col min="8" max="8" width="36.140625" customWidth="1"/>
    <col min="9" max="9" width="20.5703125" customWidth="1"/>
    <col min="10" max="10" width="8" customWidth="1"/>
    <col min="11" max="11" width="30.140625" customWidth="1"/>
    <col min="12" max="12" width="2.85546875" customWidth="1"/>
    <col min="1024" max="1024" width="10" customWidth="1"/>
  </cols>
  <sheetData>
    <row r="2" spans="2:11" ht="66.75" customHeight="1">
      <c r="B2" s="219" t="s">
        <v>149</v>
      </c>
      <c r="C2" s="219"/>
      <c r="D2" s="219"/>
      <c r="E2" s="219"/>
      <c r="F2" s="159"/>
      <c r="G2" s="159"/>
      <c r="H2" s="25"/>
      <c r="I2" s="25"/>
      <c r="J2" s="25"/>
      <c r="K2" s="25"/>
    </row>
    <row r="4" spans="2:11" ht="27.75" customHeight="1">
      <c r="B4" s="163" t="s">
        <v>150</v>
      </c>
      <c r="C4" s="163"/>
      <c r="D4" s="163"/>
      <c r="E4" s="163"/>
      <c r="F4" s="163"/>
      <c r="G4" s="163"/>
      <c r="H4" s="163"/>
      <c r="I4" s="163"/>
      <c r="J4" s="163"/>
      <c r="K4" s="163"/>
    </row>
    <row r="5" spans="2:11" ht="27.75" customHeight="1">
      <c r="B5" s="191" t="s">
        <v>151</v>
      </c>
      <c r="C5" s="163"/>
      <c r="D5" s="163"/>
      <c r="E5" s="163"/>
      <c r="F5" s="163"/>
      <c r="G5" s="163"/>
      <c r="H5" s="163"/>
      <c r="I5" s="163"/>
      <c r="J5" s="163"/>
      <c r="K5" s="163"/>
    </row>
    <row r="6" spans="2:11" ht="27.75" customHeight="1">
      <c r="B6" s="192" t="s">
        <v>152</v>
      </c>
    </row>
    <row r="7" spans="2:11" ht="27.75" customHeight="1"/>
    <row r="8" spans="2:11" ht="27.75" customHeight="1">
      <c r="B8" s="193" t="s">
        <v>153</v>
      </c>
      <c r="C8" s="194"/>
      <c r="D8" s="194"/>
      <c r="E8" s="194"/>
      <c r="F8" s="194"/>
      <c r="G8" s="194"/>
      <c r="H8" s="194"/>
      <c r="I8" s="194"/>
      <c r="J8" s="194"/>
      <c r="K8" s="194"/>
    </row>
    <row r="9" spans="2:11" ht="27.75" customHeight="1"/>
    <row r="10" spans="2:11" ht="27.75" customHeight="1">
      <c r="B10" s="220" t="s">
        <v>154</v>
      </c>
      <c r="C10" s="220"/>
      <c r="D10" s="195" t="s">
        <v>40</v>
      </c>
      <c r="E10" s="195" t="s">
        <v>42</v>
      </c>
      <c r="F10" s="184" t="s">
        <v>155</v>
      </c>
      <c r="H10" s="196"/>
      <c r="I10" s="196"/>
      <c r="J10" s="196"/>
      <c r="K10" s="196"/>
    </row>
    <row r="11" spans="2:11" ht="27.75" customHeight="1">
      <c r="B11" s="220" t="s">
        <v>156</v>
      </c>
      <c r="C11" s="197" t="s">
        <v>157</v>
      </c>
      <c r="D11" s="198">
        <v>4987.5</v>
      </c>
      <c r="E11" s="198">
        <v>7580</v>
      </c>
      <c r="F11" s="199">
        <f t="shared" ref="F11:F19" si="0">(E11-D11)/D11</f>
        <v>0.51979949874686715</v>
      </c>
      <c r="K11" s="196"/>
    </row>
    <row r="12" spans="2:11" ht="27.75" customHeight="1">
      <c r="B12" s="220"/>
      <c r="C12" s="200" t="s">
        <v>55</v>
      </c>
      <c r="D12" s="198">
        <v>9292.5</v>
      </c>
      <c r="E12" s="198">
        <v>18580</v>
      </c>
      <c r="F12" s="199">
        <f t="shared" si="0"/>
        <v>0.99946193166532149</v>
      </c>
      <c r="K12" s="196"/>
    </row>
    <row r="13" spans="2:11" ht="27.75" customHeight="1">
      <c r="B13" s="220"/>
      <c r="C13" s="200" t="s">
        <v>56</v>
      </c>
      <c r="D13" s="198">
        <v>14250</v>
      </c>
      <c r="E13" s="198">
        <v>13580</v>
      </c>
      <c r="F13" s="199">
        <f t="shared" si="0"/>
        <v>-4.7017543859649125E-2</v>
      </c>
      <c r="K13" s="196"/>
    </row>
    <row r="14" spans="2:11" ht="27.75" customHeight="1">
      <c r="B14" s="220"/>
      <c r="C14" s="200" t="s">
        <v>57</v>
      </c>
      <c r="D14" s="198">
        <v>8550</v>
      </c>
      <c r="E14" s="198">
        <v>7580</v>
      </c>
      <c r="F14" s="199">
        <f t="shared" si="0"/>
        <v>-0.11345029239766082</v>
      </c>
      <c r="K14" s="196"/>
    </row>
    <row r="15" spans="2:11" ht="27.75" customHeight="1">
      <c r="B15" s="220"/>
      <c r="C15" s="201" t="s">
        <v>58</v>
      </c>
      <c r="D15" s="198">
        <v>3562</v>
      </c>
      <c r="E15" s="198">
        <v>5580</v>
      </c>
      <c r="F15" s="199">
        <f t="shared" si="0"/>
        <v>0.56653565412689499</v>
      </c>
      <c r="K15" s="196"/>
    </row>
    <row r="16" spans="2:11" ht="27.75" customHeight="1">
      <c r="B16" s="220"/>
      <c r="C16" s="201" t="s">
        <v>59</v>
      </c>
      <c r="D16" s="198">
        <v>22087.5</v>
      </c>
      <c r="E16" s="198">
        <v>15580</v>
      </c>
      <c r="F16" s="199">
        <f t="shared" si="0"/>
        <v>-0.29462365591397849</v>
      </c>
      <c r="K16" s="196"/>
    </row>
    <row r="17" spans="2:11" ht="27.75" customHeight="1">
      <c r="B17" s="220"/>
      <c r="C17" s="201" t="s">
        <v>60</v>
      </c>
      <c r="D17" s="198">
        <v>4275</v>
      </c>
      <c r="E17" s="198"/>
      <c r="F17" s="199">
        <f t="shared" si="0"/>
        <v>-1</v>
      </c>
      <c r="K17" s="196"/>
    </row>
    <row r="18" spans="2:11" ht="27.75" customHeight="1">
      <c r="B18" s="220"/>
      <c r="C18" s="201" t="s">
        <v>61</v>
      </c>
      <c r="D18" s="198">
        <v>4275</v>
      </c>
      <c r="E18" s="198">
        <v>3080</v>
      </c>
      <c r="F18" s="199">
        <f t="shared" si="0"/>
        <v>-0.27953216374269008</v>
      </c>
      <c r="I18" s="184"/>
      <c r="K18" s="196"/>
    </row>
    <row r="19" spans="2:11" ht="27.75" customHeight="1">
      <c r="B19" s="97"/>
      <c r="C19" s="91"/>
      <c r="D19" s="202">
        <f>SUM(D11:D18)</f>
        <v>71279.5</v>
      </c>
      <c r="E19" s="202">
        <f>SUM(E11:E18)</f>
        <v>71560</v>
      </c>
      <c r="F19" s="203">
        <f t="shared" si="0"/>
        <v>3.9352127890908322E-3</v>
      </c>
      <c r="I19" s="199"/>
      <c r="K19" s="196"/>
    </row>
    <row r="20" spans="2:11" ht="27.75" customHeight="1">
      <c r="B20" s="204"/>
      <c r="C20" s="98"/>
      <c r="D20" s="205"/>
      <c r="E20" s="205"/>
      <c r="F20" s="205"/>
      <c r="I20" s="199"/>
      <c r="K20" s="205"/>
    </row>
    <row r="21" spans="2:11" ht="27.75" customHeight="1">
      <c r="B21" s="193" t="s">
        <v>158</v>
      </c>
      <c r="C21" s="194"/>
      <c r="D21" s="194"/>
      <c r="E21" s="194"/>
      <c r="F21" s="194"/>
      <c r="I21" s="199"/>
    </row>
    <row r="22" spans="2:11" ht="27.75" customHeight="1">
      <c r="I22" s="199"/>
    </row>
    <row r="23" spans="2:11" ht="27.75" customHeight="1">
      <c r="B23" s="220" t="s">
        <v>154</v>
      </c>
      <c r="C23" s="220"/>
      <c r="D23" s="195" t="s">
        <v>40</v>
      </c>
      <c r="E23" s="195" t="s">
        <v>42</v>
      </c>
      <c r="F23" s="184" t="s">
        <v>155</v>
      </c>
      <c r="I23" s="199"/>
    </row>
    <row r="24" spans="2:11" ht="27.75" customHeight="1">
      <c r="B24" s="220" t="s">
        <v>156</v>
      </c>
      <c r="C24" s="197" t="s">
        <v>157</v>
      </c>
      <c r="D24" s="198">
        <v>18786.25</v>
      </c>
      <c r="E24" s="198"/>
      <c r="F24" s="199">
        <f t="shared" ref="F24:F32" si="1">(E24-D24)/D24</f>
        <v>-1</v>
      </c>
      <c r="I24" s="199"/>
    </row>
    <row r="25" spans="2:11" ht="27.75" customHeight="1">
      <c r="B25" s="220"/>
      <c r="C25" s="206" t="s">
        <v>55</v>
      </c>
      <c r="D25" s="198">
        <v>14962.5</v>
      </c>
      <c r="E25" s="198"/>
      <c r="F25" s="199">
        <f t="shared" si="1"/>
        <v>-1</v>
      </c>
      <c r="I25" s="199"/>
    </row>
    <row r="26" spans="2:11" ht="27.75" customHeight="1">
      <c r="B26" s="220"/>
      <c r="C26" s="206" t="s">
        <v>56</v>
      </c>
      <c r="D26" s="198">
        <v>22443.75</v>
      </c>
      <c r="E26" s="198">
        <v>55300</v>
      </c>
      <c r="F26" s="199">
        <f t="shared" si="1"/>
        <v>1.4639376218323588</v>
      </c>
      <c r="I26" s="199"/>
    </row>
    <row r="27" spans="2:11" ht="27.75" customHeight="1">
      <c r="B27" s="220"/>
      <c r="C27" s="206" t="s">
        <v>57</v>
      </c>
      <c r="D27" s="198">
        <v>8977.5</v>
      </c>
      <c r="E27" s="198">
        <v>28325</v>
      </c>
      <c r="F27" s="199">
        <f t="shared" si="1"/>
        <v>2.1551099972152605</v>
      </c>
    </row>
    <row r="28" spans="2:11" ht="27.75" customHeight="1">
      <c r="B28" s="220"/>
      <c r="C28" s="207" t="s">
        <v>58</v>
      </c>
      <c r="D28" s="198">
        <v>7481.25</v>
      </c>
      <c r="E28" s="198">
        <v>19200</v>
      </c>
      <c r="F28" s="199">
        <f t="shared" si="1"/>
        <v>1.5664160401002507</v>
      </c>
    </row>
    <row r="29" spans="2:11" ht="27.75" customHeight="1">
      <c r="B29" s="220"/>
      <c r="C29" s="207" t="s">
        <v>59</v>
      </c>
      <c r="D29" s="198">
        <v>70323.75</v>
      </c>
      <c r="E29" s="198">
        <v>39000</v>
      </c>
      <c r="F29" s="199">
        <f t="shared" si="1"/>
        <v>-0.44542206580280491</v>
      </c>
    </row>
    <row r="30" spans="2:11" ht="27.75" customHeight="1">
      <c r="B30" s="220"/>
      <c r="C30" s="207" t="s">
        <v>60</v>
      </c>
      <c r="D30" s="198">
        <v>8977.5</v>
      </c>
      <c r="E30" s="198"/>
      <c r="F30" s="199">
        <f t="shared" si="1"/>
        <v>-1</v>
      </c>
    </row>
    <row r="31" spans="2:11" ht="27.75" customHeight="1">
      <c r="B31" s="220"/>
      <c r="C31" s="207" t="s">
        <v>61</v>
      </c>
      <c r="D31" s="198">
        <v>5985</v>
      </c>
      <c r="E31" s="198">
        <v>7700</v>
      </c>
      <c r="F31" s="199">
        <f t="shared" si="1"/>
        <v>0.28654970760233917</v>
      </c>
    </row>
    <row r="32" spans="2:11" ht="27.75" customHeight="1">
      <c r="B32" s="204"/>
      <c r="D32" s="202">
        <f>SUM(D24:D31)</f>
        <v>157937.5</v>
      </c>
      <c r="E32" s="202">
        <f>SUM(E24:E31)</f>
        <v>149525</v>
      </c>
      <c r="F32" s="203">
        <f t="shared" si="1"/>
        <v>-5.3264740799366841E-2</v>
      </c>
    </row>
    <row r="33" spans="2:7" ht="27.75" customHeight="1">
      <c r="B33" s="204"/>
    </row>
    <row r="34" spans="2:7" ht="27.75" customHeight="1">
      <c r="B34" s="193" t="s">
        <v>159</v>
      </c>
      <c r="C34" s="194"/>
      <c r="D34" s="194"/>
      <c r="E34" s="194"/>
      <c r="F34" s="194"/>
      <c r="G34" s="194"/>
    </row>
    <row r="35" spans="2:7" ht="27.75" customHeight="1"/>
    <row r="36" spans="2:7" ht="27.75" customHeight="1">
      <c r="B36" s="220" t="s">
        <v>154</v>
      </c>
      <c r="C36" s="220"/>
      <c r="D36" s="195" t="s">
        <v>40</v>
      </c>
      <c r="E36" s="195" t="s">
        <v>42</v>
      </c>
      <c r="F36" s="184" t="s">
        <v>155</v>
      </c>
    </row>
    <row r="37" spans="2:7" ht="27.75" customHeight="1">
      <c r="B37" s="220" t="s">
        <v>156</v>
      </c>
      <c r="C37" s="197" t="s">
        <v>157</v>
      </c>
      <c r="D37" s="198">
        <v>10687.5</v>
      </c>
      <c r="E37" s="198">
        <v>27650</v>
      </c>
      <c r="F37" s="199">
        <f t="shared" ref="F37:F45" si="2">(E37-D37)/D37</f>
        <v>1.5871345029239765</v>
      </c>
    </row>
    <row r="38" spans="2:7" ht="27.75" customHeight="1">
      <c r="B38" s="220"/>
      <c r="C38" s="206" t="s">
        <v>55</v>
      </c>
      <c r="D38" s="198">
        <v>16031.25</v>
      </c>
      <c r="E38" s="198">
        <v>15650</v>
      </c>
      <c r="F38" s="199">
        <f t="shared" si="2"/>
        <v>-2.3781676413255362E-2</v>
      </c>
    </row>
    <row r="39" spans="2:7" ht="27.75" customHeight="1">
      <c r="B39" s="220"/>
      <c r="C39" s="206" t="s">
        <v>56</v>
      </c>
      <c r="D39" s="198">
        <v>21375</v>
      </c>
      <c r="E39" s="198">
        <v>10650</v>
      </c>
      <c r="F39" s="199">
        <f t="shared" si="2"/>
        <v>-0.50175438596491229</v>
      </c>
    </row>
    <row r="40" spans="2:7" ht="27.75" customHeight="1">
      <c r="B40" s="220"/>
      <c r="C40" s="206" t="s">
        <v>57</v>
      </c>
      <c r="D40" s="198">
        <v>10687.5</v>
      </c>
      <c r="E40" s="198">
        <v>5650</v>
      </c>
      <c r="F40" s="199">
        <f t="shared" si="2"/>
        <v>-0.47134502923976607</v>
      </c>
    </row>
    <row r="41" spans="2:7" ht="27.75" customHeight="1">
      <c r="B41" s="220"/>
      <c r="C41" s="207" t="s">
        <v>58</v>
      </c>
      <c r="D41" s="198">
        <v>8550</v>
      </c>
      <c r="E41" s="198">
        <v>7650</v>
      </c>
      <c r="F41" s="199">
        <f t="shared" si="2"/>
        <v>-0.10526315789473684</v>
      </c>
    </row>
    <row r="42" spans="2:7" ht="27.75" customHeight="1">
      <c r="B42" s="220"/>
      <c r="C42" s="207" t="s">
        <v>59</v>
      </c>
      <c r="D42" s="198">
        <v>23925</v>
      </c>
      <c r="E42" s="198">
        <v>8650</v>
      </c>
      <c r="F42" s="199">
        <f t="shared" si="2"/>
        <v>-0.63845350052246608</v>
      </c>
    </row>
    <row r="43" spans="2:7" ht="27.75" customHeight="1">
      <c r="B43" s="220"/>
      <c r="C43" s="207" t="s">
        <v>60</v>
      </c>
      <c r="D43" s="198">
        <v>5343.75</v>
      </c>
      <c r="E43" s="198"/>
      <c r="F43" s="199">
        <f t="shared" si="2"/>
        <v>-1</v>
      </c>
    </row>
    <row r="44" spans="2:7" ht="27.75" customHeight="1">
      <c r="B44" s="220"/>
      <c r="C44" s="207" t="s">
        <v>61</v>
      </c>
      <c r="D44" s="198">
        <v>4275</v>
      </c>
      <c r="E44" s="198">
        <v>3650</v>
      </c>
      <c r="F44" s="199">
        <f t="shared" si="2"/>
        <v>-0.14619883040935672</v>
      </c>
    </row>
    <row r="45" spans="2:7" ht="27.75" customHeight="1">
      <c r="D45" s="202">
        <f>SUM(D37:D44)</f>
        <v>100875</v>
      </c>
      <c r="E45" s="202">
        <f>SUM(E37:E44)</f>
        <v>79550</v>
      </c>
      <c r="F45" s="203">
        <f t="shared" si="2"/>
        <v>-0.2114002478314746</v>
      </c>
    </row>
    <row r="46" spans="2:7" ht="27.75" customHeight="1"/>
    <row r="47" spans="2:7" ht="27.75" customHeight="1">
      <c r="B47" s="100" t="s">
        <v>160</v>
      </c>
      <c r="C47" s="101"/>
    </row>
    <row r="48" spans="2:7" ht="27.75" customHeight="1"/>
    <row r="49" spans="2:6" ht="27.75" customHeight="1">
      <c r="B49" s="220" t="s">
        <v>154</v>
      </c>
      <c r="C49" s="220"/>
      <c r="D49" s="195" t="s">
        <v>40</v>
      </c>
      <c r="E49" s="195" t="s">
        <v>42</v>
      </c>
      <c r="F49" s="184" t="s">
        <v>155</v>
      </c>
    </row>
    <row r="50" spans="2:6" ht="27.75" customHeight="1">
      <c r="B50" s="220" t="s">
        <v>156</v>
      </c>
      <c r="C50" s="197" t="s">
        <v>157</v>
      </c>
      <c r="D50" s="198">
        <v>4195.2</v>
      </c>
      <c r="E50" s="198">
        <v>4100</v>
      </c>
      <c r="F50" s="199">
        <f t="shared" ref="F50:F58" si="3">(E50-D50)/D50</f>
        <v>-2.2692601067887067E-2</v>
      </c>
    </row>
    <row r="51" spans="2:6" ht="27.75" customHeight="1">
      <c r="B51" s="220"/>
      <c r="C51" s="206" t="s">
        <v>55</v>
      </c>
      <c r="D51" s="198">
        <v>2097.6</v>
      </c>
      <c r="E51" s="198"/>
      <c r="F51" s="199">
        <f t="shared" si="3"/>
        <v>-1</v>
      </c>
    </row>
    <row r="52" spans="2:6" ht="27.75" customHeight="1">
      <c r="B52" s="220"/>
      <c r="C52" s="206" t="s">
        <v>56</v>
      </c>
      <c r="D52" s="198">
        <v>5244</v>
      </c>
      <c r="E52" s="198">
        <v>3875</v>
      </c>
      <c r="F52" s="199">
        <f t="shared" si="3"/>
        <v>-0.26106025934401222</v>
      </c>
    </row>
    <row r="53" spans="2:6" ht="27.75" customHeight="1">
      <c r="B53" s="220"/>
      <c r="C53" s="206" t="s">
        <v>57</v>
      </c>
      <c r="D53" s="198">
        <v>3933</v>
      </c>
      <c r="E53" s="198">
        <v>2325</v>
      </c>
      <c r="F53" s="199">
        <f t="shared" si="3"/>
        <v>-0.40884820747520978</v>
      </c>
    </row>
    <row r="54" spans="2:6" ht="27.75" customHeight="1">
      <c r="B54" s="220"/>
      <c r="C54" s="207" t="s">
        <v>58</v>
      </c>
      <c r="D54" s="198">
        <v>1311</v>
      </c>
      <c r="E54" s="198">
        <v>1240</v>
      </c>
      <c r="F54" s="199">
        <f t="shared" si="3"/>
        <v>-5.4157131960335621E-2</v>
      </c>
    </row>
    <row r="55" spans="2:6" ht="27.75" customHeight="1">
      <c r="B55" s="220"/>
      <c r="C55" s="207" t="s">
        <v>59</v>
      </c>
      <c r="D55" s="198">
        <v>6555</v>
      </c>
      <c r="E55" s="198">
        <v>1550</v>
      </c>
      <c r="F55" s="199">
        <f t="shared" si="3"/>
        <v>-0.76353928299008389</v>
      </c>
    </row>
    <row r="56" spans="2:6" ht="27.75" customHeight="1">
      <c r="B56" s="220"/>
      <c r="C56" s="207" t="s">
        <v>60</v>
      </c>
      <c r="D56" s="198">
        <v>1311</v>
      </c>
      <c r="E56" s="198">
        <v>2325</v>
      </c>
      <c r="F56" s="199">
        <f t="shared" si="3"/>
        <v>0.77345537757437066</v>
      </c>
    </row>
    <row r="57" spans="2:6" ht="27.75" customHeight="1">
      <c r="B57" s="220"/>
      <c r="C57" s="207" t="s">
        <v>61</v>
      </c>
      <c r="D57" s="198">
        <v>1573</v>
      </c>
      <c r="E57" s="198">
        <v>1550</v>
      </c>
      <c r="F57" s="199">
        <f t="shared" si="3"/>
        <v>-1.4621741894469168E-2</v>
      </c>
    </row>
    <row r="58" spans="2:6" ht="27.75" customHeight="1">
      <c r="D58" s="202">
        <f>SUM(D50:D57)</f>
        <v>26219.8</v>
      </c>
      <c r="E58" s="202">
        <f>SUM(E50:E57)</f>
        <v>16965</v>
      </c>
      <c r="F58" s="203">
        <f t="shared" si="3"/>
        <v>-0.35296989298163983</v>
      </c>
    </row>
    <row r="59" spans="2:6" ht="27.75" customHeight="1"/>
    <row r="60" spans="2:6" ht="27.75" customHeight="1">
      <c r="B60" s="100" t="s">
        <v>161</v>
      </c>
      <c r="C60" s="101"/>
    </row>
    <row r="61" spans="2:6" ht="27.75" customHeight="1"/>
    <row r="62" spans="2:6" ht="27.75" customHeight="1">
      <c r="B62" s="220" t="s">
        <v>154</v>
      </c>
      <c r="C62" s="220"/>
      <c r="D62" s="195" t="s">
        <v>40</v>
      </c>
      <c r="E62" s="195" t="s">
        <v>42</v>
      </c>
      <c r="F62" s="184" t="s">
        <v>155</v>
      </c>
    </row>
    <row r="63" spans="2:6" ht="27.75" customHeight="1">
      <c r="B63" s="220" t="s">
        <v>156</v>
      </c>
      <c r="C63" s="197" t="s">
        <v>157</v>
      </c>
      <c r="D63" s="198">
        <v>5851.16</v>
      </c>
      <c r="E63" s="198">
        <v>7445</v>
      </c>
      <c r="F63" s="199">
        <f t="shared" ref="F63:F71" si="4">(E63-D63)/D63</f>
        <v>0.27239726823399124</v>
      </c>
    </row>
    <row r="64" spans="2:6" ht="27.75" customHeight="1">
      <c r="B64" s="220"/>
      <c r="C64" s="206" t="s">
        <v>55</v>
      </c>
      <c r="D64" s="198">
        <v>8451.68</v>
      </c>
      <c r="E64" s="198">
        <v>37235</v>
      </c>
      <c r="F64" s="199">
        <f t="shared" si="4"/>
        <v>3.4056329629138822</v>
      </c>
    </row>
    <row r="65" spans="2:6" ht="27.75" customHeight="1">
      <c r="B65" s="220"/>
      <c r="C65" s="206" t="s">
        <v>56</v>
      </c>
      <c r="D65" s="198">
        <v>13002.59</v>
      </c>
      <c r="E65" s="198">
        <v>29790</v>
      </c>
      <c r="F65" s="199">
        <f t="shared" si="4"/>
        <v>1.2910820075077349</v>
      </c>
    </row>
    <row r="66" spans="2:6" ht="27.75" customHeight="1">
      <c r="B66" s="220"/>
      <c r="C66" s="206" t="s">
        <v>57</v>
      </c>
      <c r="D66" s="198">
        <v>7801.55</v>
      </c>
      <c r="E66" s="198">
        <v>13400</v>
      </c>
      <c r="F66" s="199">
        <f t="shared" si="4"/>
        <v>0.71760739852977928</v>
      </c>
    </row>
    <row r="67" spans="2:6" ht="27.75" customHeight="1">
      <c r="B67" s="220"/>
      <c r="C67" s="207" t="s">
        <v>58</v>
      </c>
      <c r="D67" s="198">
        <v>3250.65</v>
      </c>
      <c r="E67" s="198">
        <v>7445</v>
      </c>
      <c r="F67" s="199">
        <f t="shared" si="4"/>
        <v>1.2903111685355237</v>
      </c>
    </row>
    <row r="68" spans="2:6" ht="27.75" customHeight="1">
      <c r="B68" s="220"/>
      <c r="C68" s="207" t="s">
        <v>59</v>
      </c>
      <c r="D68" s="198">
        <v>16253.23</v>
      </c>
      <c r="E68" s="198">
        <v>44680</v>
      </c>
      <c r="F68" s="199">
        <f t="shared" si="4"/>
        <v>1.7489920465039872</v>
      </c>
    </row>
    <row r="69" spans="2:6" ht="27.75" customHeight="1">
      <c r="B69" s="220"/>
      <c r="C69" s="207" t="s">
        <v>60</v>
      </c>
      <c r="D69" s="198">
        <v>5851.16</v>
      </c>
      <c r="E69" s="198"/>
      <c r="F69" s="199">
        <f t="shared" si="4"/>
        <v>-1</v>
      </c>
    </row>
    <row r="70" spans="2:6" ht="27.75" customHeight="1">
      <c r="B70" s="220"/>
      <c r="C70" s="207" t="s">
        <v>61</v>
      </c>
      <c r="D70" s="198">
        <v>4550.91</v>
      </c>
      <c r="E70" s="198">
        <v>8940</v>
      </c>
      <c r="F70" s="199">
        <f t="shared" si="4"/>
        <v>0.96444227637988889</v>
      </c>
    </row>
    <row r="71" spans="2:6" ht="27.75" customHeight="1">
      <c r="D71" s="202">
        <f>SUM(D63:D70)</f>
        <v>65012.930000000008</v>
      </c>
      <c r="E71" s="202">
        <f>SUM(E63:E70)</f>
        <v>148935</v>
      </c>
      <c r="F71" s="203">
        <f t="shared" si="4"/>
        <v>1.2908519889812686</v>
      </c>
    </row>
    <row r="72" spans="2:6" ht="27.75" customHeight="1"/>
    <row r="73" spans="2:6" ht="27.75" customHeight="1">
      <c r="B73" s="100" t="s">
        <v>162</v>
      </c>
      <c r="C73" s="101"/>
    </row>
    <row r="74" spans="2:6" ht="27.75" customHeight="1"/>
    <row r="75" spans="2:6" ht="27.75" customHeight="1">
      <c r="B75" s="220" t="s">
        <v>154</v>
      </c>
      <c r="C75" s="220"/>
      <c r="D75" s="195" t="s">
        <v>40</v>
      </c>
      <c r="E75" s="195" t="s">
        <v>42</v>
      </c>
      <c r="F75" s="184" t="s">
        <v>155</v>
      </c>
    </row>
    <row r="76" spans="2:6" ht="27.75" customHeight="1">
      <c r="B76" s="220" t="s">
        <v>156</v>
      </c>
      <c r="C76" s="197" t="s">
        <v>157</v>
      </c>
      <c r="D76" s="198">
        <v>2612.5</v>
      </c>
      <c r="E76" s="198"/>
      <c r="F76" s="199">
        <f t="shared" ref="F76:F84" si="5">(E76-D76)/D76</f>
        <v>-1</v>
      </c>
    </row>
    <row r="77" spans="2:6" ht="27.75" customHeight="1">
      <c r="B77" s="220"/>
      <c r="C77" s="206" t="s">
        <v>55</v>
      </c>
      <c r="D77" s="198">
        <v>6792.5</v>
      </c>
      <c r="E77" s="198"/>
      <c r="F77" s="199">
        <f t="shared" si="5"/>
        <v>-1</v>
      </c>
    </row>
    <row r="78" spans="2:6" ht="27.75" customHeight="1">
      <c r="B78" s="220"/>
      <c r="C78" s="206" t="s">
        <v>56</v>
      </c>
      <c r="D78" s="198">
        <v>7837.5</v>
      </c>
      <c r="E78" s="198"/>
      <c r="F78" s="199">
        <f t="shared" si="5"/>
        <v>-1</v>
      </c>
    </row>
    <row r="79" spans="2:6" ht="27.75" customHeight="1">
      <c r="B79" s="220"/>
      <c r="C79" s="206" t="s">
        <v>57</v>
      </c>
      <c r="D79" s="198">
        <v>6792.5</v>
      </c>
      <c r="E79" s="198">
        <v>3500</v>
      </c>
      <c r="F79" s="199">
        <f t="shared" si="5"/>
        <v>-0.4847258005152742</v>
      </c>
    </row>
    <row r="80" spans="2:6" ht="27.75" customHeight="1">
      <c r="B80" s="220"/>
      <c r="C80" s="207" t="s">
        <v>58</v>
      </c>
      <c r="D80" s="198">
        <v>5225</v>
      </c>
      <c r="E80" s="198">
        <v>2000</v>
      </c>
      <c r="F80" s="199">
        <f t="shared" si="5"/>
        <v>-0.61722488038277512</v>
      </c>
    </row>
    <row r="81" spans="2:6" ht="27.75" customHeight="1">
      <c r="B81" s="220"/>
      <c r="C81" s="207" t="s">
        <v>59</v>
      </c>
      <c r="D81" s="198">
        <v>17242.5</v>
      </c>
      <c r="E81" s="198">
        <v>2000</v>
      </c>
      <c r="F81" s="199">
        <f t="shared" si="5"/>
        <v>-0.88400753950993183</v>
      </c>
    </row>
    <row r="82" spans="2:6" ht="27.75" customHeight="1">
      <c r="B82" s="220"/>
      <c r="C82" s="207" t="s">
        <v>60</v>
      </c>
      <c r="D82" s="198">
        <v>2612.5</v>
      </c>
      <c r="E82" s="198"/>
      <c r="F82" s="199">
        <f t="shared" si="5"/>
        <v>-1</v>
      </c>
    </row>
    <row r="83" spans="2:6" ht="27.75" customHeight="1">
      <c r="B83" s="220"/>
      <c r="C83" s="207" t="s">
        <v>61</v>
      </c>
      <c r="D83" s="198">
        <v>3135</v>
      </c>
      <c r="E83" s="198">
        <v>1050</v>
      </c>
      <c r="F83" s="199">
        <f t="shared" si="5"/>
        <v>-0.66507177033492826</v>
      </c>
    </row>
    <row r="84" spans="2:6" ht="21" customHeight="1">
      <c r="D84" s="202">
        <f>SUM(D76:D83)</f>
        <v>52250</v>
      </c>
      <c r="E84" s="202">
        <f>SUM(E76:E83)</f>
        <v>8550</v>
      </c>
      <c r="F84" s="203">
        <f t="shared" si="5"/>
        <v>-0.83636363636363631</v>
      </c>
    </row>
    <row r="85" spans="2:6" ht="12.75" customHeight="1"/>
    <row r="86" spans="2:6" ht="27.75" customHeight="1">
      <c r="B86" s="100" t="s">
        <v>163</v>
      </c>
      <c r="C86" s="101"/>
      <c r="E86" s="101"/>
    </row>
    <row r="87" spans="2:6" ht="27.75" customHeight="1"/>
    <row r="88" spans="2:6" ht="27.75" customHeight="1">
      <c r="B88" s="220" t="s">
        <v>154</v>
      </c>
      <c r="C88" s="220"/>
      <c r="D88" s="195" t="s">
        <v>40</v>
      </c>
      <c r="E88" s="195" t="s">
        <v>42</v>
      </c>
      <c r="F88" s="184" t="s">
        <v>155</v>
      </c>
    </row>
    <row r="89" spans="2:6" ht="27.75" customHeight="1">
      <c r="B89" s="220" t="s">
        <v>156</v>
      </c>
      <c r="C89" s="197" t="s">
        <v>157</v>
      </c>
      <c r="D89" s="198">
        <v>7030</v>
      </c>
      <c r="E89" s="198"/>
      <c r="F89" s="199">
        <f t="shared" ref="F89:F97" si="6">(E89-D89)/D89</f>
        <v>-1</v>
      </c>
    </row>
    <row r="90" spans="2:6" ht="27.75" customHeight="1">
      <c r="B90" s="220"/>
      <c r="C90" s="206" t="s">
        <v>55</v>
      </c>
      <c r="D90" s="198">
        <v>91846.5</v>
      </c>
      <c r="E90" s="198"/>
      <c r="F90" s="199">
        <f t="shared" si="6"/>
        <v>-1</v>
      </c>
    </row>
    <row r="91" spans="2:6" ht="27.75" customHeight="1">
      <c r="B91" s="220"/>
      <c r="C91" s="206" t="s">
        <v>56</v>
      </c>
      <c r="D91" s="198">
        <v>131425</v>
      </c>
      <c r="E91" s="198"/>
      <c r="F91" s="199">
        <f t="shared" si="6"/>
        <v>-1</v>
      </c>
    </row>
    <row r="92" spans="2:6" ht="27.75" customHeight="1">
      <c r="B92" s="220"/>
      <c r="C92" s="206" t="s">
        <v>57</v>
      </c>
      <c r="D92" s="198">
        <v>45600</v>
      </c>
      <c r="E92" s="198">
        <v>55225</v>
      </c>
      <c r="F92" s="199">
        <f t="shared" si="6"/>
        <v>0.21107456140350878</v>
      </c>
    </row>
    <row r="93" spans="2:6" ht="27.75" customHeight="1">
      <c r="B93" s="220"/>
      <c r="C93" s="207" t="s">
        <v>58</v>
      </c>
      <c r="D93" s="198">
        <v>27610</v>
      </c>
      <c r="E93" s="198">
        <v>44600</v>
      </c>
      <c r="F93" s="199">
        <f t="shared" si="6"/>
        <v>0.61535675479898588</v>
      </c>
    </row>
    <row r="94" spans="2:6" ht="27.75" customHeight="1">
      <c r="B94" s="220"/>
      <c r="C94" s="207" t="s">
        <v>59</v>
      </c>
      <c r="D94" s="198">
        <v>160550</v>
      </c>
      <c r="E94" s="198">
        <v>121850</v>
      </c>
      <c r="F94" s="199">
        <f t="shared" si="6"/>
        <v>-0.24104640298972282</v>
      </c>
    </row>
    <row r="95" spans="2:6" ht="27.75" customHeight="1">
      <c r="B95" s="220"/>
      <c r="C95" s="207" t="s">
        <v>60</v>
      </c>
      <c r="D95" s="198">
        <v>12112.5</v>
      </c>
      <c r="E95" s="198"/>
      <c r="F95" s="199">
        <f t="shared" si="6"/>
        <v>-1</v>
      </c>
    </row>
    <row r="96" spans="2:6" ht="27.75" customHeight="1">
      <c r="B96" s="220"/>
      <c r="C96" s="207" t="s">
        <v>61</v>
      </c>
      <c r="D96" s="198">
        <v>32025</v>
      </c>
      <c r="E96" s="198">
        <v>28350</v>
      </c>
      <c r="F96" s="199">
        <f t="shared" si="6"/>
        <v>-0.11475409836065574</v>
      </c>
    </row>
    <row r="97" spans="4:6" ht="27.75" customHeight="1">
      <c r="D97" s="202">
        <f>SUM(D89:D96)</f>
        <v>508199</v>
      </c>
      <c r="E97" s="202">
        <f>SUM(E89:E96)</f>
        <v>250025</v>
      </c>
      <c r="F97" s="203">
        <f t="shared" si="6"/>
        <v>-0.50801752856656546</v>
      </c>
    </row>
    <row r="99" spans="4:6" ht="15">
      <c r="D99" s="202">
        <f>+D97+D84+D71+D58+D58+D45+D32+D19</f>
        <v>1007993.5300000001</v>
      </c>
      <c r="E99" s="202">
        <f>+E97+E84+E71+E58+E58+E45+E32+E19</f>
        <v>742075</v>
      </c>
      <c r="F99" s="208">
        <f>(E99-D99)/D99</f>
        <v>-0.26380975877890817</v>
      </c>
    </row>
  </sheetData>
  <mergeCells count="15">
    <mergeCell ref="B63:B70"/>
    <mergeCell ref="B75:C75"/>
    <mergeCell ref="B76:B83"/>
    <mergeCell ref="B88:C88"/>
    <mergeCell ref="B89:B96"/>
    <mergeCell ref="B36:C36"/>
    <mergeCell ref="B37:B44"/>
    <mergeCell ref="B49:C49"/>
    <mergeCell ref="B50:B57"/>
    <mergeCell ref="B62:C62"/>
    <mergeCell ref="B2:E2"/>
    <mergeCell ref="B10:C10"/>
    <mergeCell ref="B11:B18"/>
    <mergeCell ref="B23:C23"/>
    <mergeCell ref="B24:B3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Feuil1</vt:lpstr>
      <vt:lpstr>AE_</vt:lpstr>
      <vt:lpstr>Scénario_fictif_de_MOE</vt:lpstr>
      <vt:lpstr>Scénario_fictif_MOE_rectifié_V1</vt:lpstr>
      <vt:lpstr>DPGF_MOE travaux Compans</vt:lpstr>
      <vt:lpstr>Scénario_fictif_d'assistance_à_</vt:lpstr>
      <vt:lpstr>Note_Calcul_avant_rectification</vt:lpstr>
      <vt:lpstr>Engagement_sur_prix_MOE_projets</vt:lpstr>
      <vt:lpstr>Scénario_fictif_de_MOE!Print_Area_0</vt:lpstr>
      <vt:lpstr>Scénario_fictif_MOE_rectifié_V1!Print_Area_0</vt:lpstr>
      <vt:lpstr>'DPGF_MOE travaux Compans'!Zone_d_impression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POULTIER Alexandre</dc:creator>
  <dc:description/>
  <cp:lastModifiedBy>MARQUES Rolin</cp:lastModifiedBy>
  <cp:revision>2</cp:revision>
  <cp:lastPrinted>2025-07-09T13:50:22Z</cp:lastPrinted>
  <dcterms:created xsi:type="dcterms:W3CDTF">2021-06-21T16:59:37Z</dcterms:created>
  <dcterms:modified xsi:type="dcterms:W3CDTF">2025-12-17T13:22:20Z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  <property fmtid="{D5CDD505-2E9C-101B-9397-08002B2CF9AE}" pid="6" name="TaxCatchAll">
    <vt:lpwstr/>
  </property>
  <property fmtid="{D5CDD505-2E9C-101B-9397-08002B2CF9AE}" pid="7" name="_Identifier">
    <vt:lpwstr/>
  </property>
  <property fmtid="{D5CDD505-2E9C-101B-9397-08002B2CF9AE}" pid="8" name="aeb288df24564c0389da5b1c783173c4">
    <vt:lpwstr/>
  </property>
</Properties>
</file>